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2" activeTab="0"/>
  </bookViews>
  <sheets>
    <sheet name="70 MHz" sheetId="1" r:id="rId1"/>
    <sheet name="Danksagung" sheetId="2" r:id="rId2"/>
  </sheets>
  <definedNames>
    <definedName name="_xlnm.Print_Area" localSheetId="0">'70 MHz'!$A$1:$J$66</definedName>
    <definedName name="Excel_BuiltIn_Print_Area_1_1">'70 MHz'!$A$1:$J$26</definedName>
  </definedNames>
  <calcPr fullCalcOnLoad="1"/>
</workbook>
</file>

<file path=xl/sharedStrings.xml><?xml version="1.0" encoding="utf-8"?>
<sst xmlns="http://schemas.openxmlformats.org/spreadsheetml/2006/main" count="270" uniqueCount="215">
  <si>
    <t xml:space="preserve">Liste einiger 70-MHz-Baken </t>
  </si>
  <si>
    <t>für</t>
  </si>
  <si>
    <t>DF0FA</t>
  </si>
  <si>
    <t>in</t>
  </si>
  <si>
    <t>JO62QN</t>
  </si>
  <si>
    <r>
      <t>Stand 30.07.2014,</t>
    </r>
    <r>
      <rPr>
        <sz val="8"/>
        <rFont val="Arial"/>
        <family val="2"/>
      </rPr>
      <t xml:space="preserve"> © Red. FA</t>
    </r>
  </si>
  <si>
    <t xml:space="preserve"> Rufzeichen und Locator (Großbuchstaben!) bitte den eigenen Bedingungen anpassen!</t>
  </si>
  <si>
    <t>Grün: bis etwa 300 km Abstand je nach QTH in DL evtl. via Tropo hörbar</t>
  </si>
  <si>
    <t>f [MHz]</t>
  </si>
  <si>
    <t>Rufzeichen</t>
  </si>
  <si>
    <t>Locator</t>
  </si>
  <si>
    <t>QTF [°]</t>
  </si>
  <si>
    <t>QRB [km]</t>
  </si>
  <si>
    <t>ERP [W]</t>
  </si>
  <si>
    <t>Antenne</t>
  </si>
  <si>
    <t>Beam</t>
  </si>
  <si>
    <t>ü. NN [m]</t>
  </si>
  <si>
    <t>Sendeart</t>
  </si>
  <si>
    <t>Longitude</t>
  </si>
  <si>
    <t>Latitude</t>
  </si>
  <si>
    <t>ELOC</t>
  </si>
  <si>
    <t>ELON</t>
  </si>
  <si>
    <t>ELAT</t>
  </si>
  <si>
    <t>sinb1</t>
  </si>
  <si>
    <t>sinb2</t>
  </si>
  <si>
    <t>cosb1</t>
  </si>
  <si>
    <t>cosb2</t>
  </si>
  <si>
    <t>cos(delta)</t>
  </si>
  <si>
    <t>cos c</t>
  </si>
  <si>
    <t>c</t>
  </si>
  <si>
    <t>sin c</t>
  </si>
  <si>
    <t>cos alpha</t>
  </si>
  <si>
    <t>alpha</t>
  </si>
  <si>
    <t>GB3BUX</t>
  </si>
  <si>
    <t>IO93BF</t>
  </si>
  <si>
    <t xml:space="preserve">2 x Turnstile </t>
  </si>
  <si>
    <t>omni</t>
  </si>
  <si>
    <t> </t>
  </si>
  <si>
    <t>LZ3WE</t>
  </si>
  <si>
    <t>KN32ER</t>
  </si>
  <si>
    <t>OX4MB</t>
  </si>
  <si>
    <t>GP47TA</t>
  </si>
  <si>
    <t>GP</t>
  </si>
  <si>
    <t>GB3BAA</t>
  </si>
  <si>
    <t>IO91PS</t>
  </si>
  <si>
    <t>Dipol</t>
  </si>
  <si>
    <t>SV5FOUR</t>
  </si>
  <si>
    <t>KM46CK</t>
  </si>
  <si>
    <t>3 El.</t>
  </si>
  <si>
    <t>310°</t>
  </si>
  <si>
    <t>A1A</t>
  </si>
  <si>
    <t>OH2FOUR</t>
  </si>
  <si>
    <t>KP20DH</t>
  </si>
  <si>
    <t>Vertikaldipol</t>
  </si>
  <si>
    <t>GB3ANG</t>
  </si>
  <si>
    <t>IO86MN</t>
  </si>
  <si>
    <t>160°</t>
  </si>
  <si>
    <t>F1A</t>
  </si>
  <si>
    <t>OZ7IGY</t>
  </si>
  <si>
    <t>JO55WM</t>
  </si>
  <si>
    <t>Big Wheel</t>
  </si>
  <si>
    <t>F1A + PI4</t>
  </si>
  <si>
    <t>9A0BFH</t>
  </si>
  <si>
    <t>JN85JO</t>
  </si>
  <si>
    <t>GB3MCB</t>
  </si>
  <si>
    <t>IO70OJ</t>
  </si>
  <si>
    <t>2 El.</t>
  </si>
  <si>
    <t>45°</t>
  </si>
  <si>
    <t>ZS6WAB</t>
  </si>
  <si>
    <t>KG46RB</t>
  </si>
  <si>
    <t>9 El.</t>
  </si>
  <si>
    <t>0°</t>
  </si>
  <si>
    <t>GB3CFG</t>
  </si>
  <si>
    <t>IO74CR</t>
  </si>
  <si>
    <t>2 x 3 El.</t>
  </si>
  <si>
    <t>45°/135°</t>
  </si>
  <si>
    <t>S55ZMB</t>
  </si>
  <si>
    <t>JN76VK</t>
  </si>
  <si>
    <t xml:space="preserve">4 El. </t>
  </si>
  <si>
    <t>HG7BVC</t>
  </si>
  <si>
    <t>JN97QJ</t>
  </si>
  <si>
    <t>G4JNT</t>
  </si>
  <si>
    <t>IO80UU</t>
  </si>
  <si>
    <t>OH5RBG</t>
  </si>
  <si>
    <t>KP30HW</t>
  </si>
  <si>
    <t xml:space="preserve">3 El. </t>
  </si>
  <si>
    <t>232°</t>
  </si>
  <si>
    <t>OY6BEC</t>
  </si>
  <si>
    <t>IP62MB</t>
  </si>
  <si>
    <t>2 El. Quad</t>
  </si>
  <si>
    <t>135°</t>
  </si>
  <si>
    <t>ES1VHF</t>
  </si>
  <si>
    <t>KO29IK</t>
  </si>
  <si>
    <t>225°/45°</t>
  </si>
  <si>
    <t>SV1FOUR</t>
  </si>
  <si>
    <t>KM27AW</t>
  </si>
  <si>
    <t xml:space="preserve">5 El. </t>
  </si>
  <si>
    <t>315°/180°</t>
  </si>
  <si>
    <t>PA1O</t>
  </si>
  <si>
    <t>JO21TL</t>
  </si>
  <si>
    <t>Magnet-Loop</t>
  </si>
  <si>
    <t>GB3RAL</t>
  </si>
  <si>
    <t>IO91IN</t>
  </si>
  <si>
    <t>unger. Min: CW;      gerad. Min: JT65B</t>
  </si>
  <si>
    <t>SV9FOUR</t>
  </si>
  <si>
    <t>KM25EH</t>
  </si>
  <si>
    <t>SV9GPV/B</t>
  </si>
  <si>
    <t>IT9X</t>
  </si>
  <si>
    <t>JM78LB</t>
  </si>
  <si>
    <t>HG1BVC/B</t>
  </si>
  <si>
    <t>JN87FI</t>
  </si>
  <si>
    <t>X-Dipol</t>
  </si>
  <si>
    <t>GB3LER</t>
  </si>
  <si>
    <t>IP90JN</t>
  </si>
  <si>
    <t>LA5VHF</t>
  </si>
  <si>
    <t>JO48AD</t>
  </si>
  <si>
    <t>G3YRH</t>
  </si>
  <si>
    <t>IO95FA</t>
  </si>
  <si>
    <t>GW3MHW</t>
  </si>
  <si>
    <t>IO82IP</t>
  </si>
  <si>
    <t>SV8FOUR</t>
  </si>
  <si>
    <t>KM08HQ</t>
  </si>
  <si>
    <t>Z35MSK</t>
  </si>
  <si>
    <t>KN01RX</t>
  </si>
  <si>
    <t>0/90</t>
  </si>
  <si>
    <t>LA4VHF</t>
  </si>
  <si>
    <t>JO28WL</t>
  </si>
  <si>
    <t xml:space="preserve">Dipol </t>
  </si>
  <si>
    <t>30°</t>
  </si>
  <si>
    <t>9A2SB</t>
  </si>
  <si>
    <t>JN95GM</t>
  </si>
  <si>
    <t>HG8BVC</t>
  </si>
  <si>
    <t>KN06HT</t>
  </si>
  <si>
    <t>LA7VHF</t>
  </si>
  <si>
    <t>JP99KQ</t>
  </si>
  <si>
    <t>190°</t>
  </si>
  <si>
    <t>I0JX</t>
  </si>
  <si>
    <t>JN61HV</t>
  </si>
  <si>
    <t>360°</t>
  </si>
  <si>
    <t>I1NAI</t>
  </si>
  <si>
    <t>JN35WJ</t>
  </si>
  <si>
    <t>HG9BVC</t>
  </si>
  <si>
    <t>KN08FB</t>
  </si>
  <si>
    <t>IS0GRB</t>
  </si>
  <si>
    <t>JM49OF</t>
  </si>
  <si>
    <t>0°/90°</t>
  </si>
  <si>
    <t>PE1MXP</t>
  </si>
  <si>
    <t>JO32GH</t>
  </si>
  <si>
    <t>OZ2M</t>
  </si>
  <si>
    <t>JO65FR</t>
  </si>
  <si>
    <t>GM8RBR</t>
  </si>
  <si>
    <t>IO67UF</t>
  </si>
  <si>
    <t>SR3FHC</t>
  </si>
  <si>
    <t>JO92AD</t>
  </si>
  <si>
    <t>Turnstile</t>
  </si>
  <si>
    <t>SR8FHJ</t>
  </si>
  <si>
    <t>KN09SR</t>
  </si>
  <si>
    <t>IW9GDC</t>
  </si>
  <si>
    <t>JM78SD</t>
  </si>
  <si>
    <t>IZ1DYE</t>
  </si>
  <si>
    <t>JN35PA</t>
  </si>
  <si>
    <t>0°/180°</t>
  </si>
  <si>
    <t>SR2FHG</t>
  </si>
  <si>
    <t>JO94II</t>
  </si>
  <si>
    <t>IQ5PT</t>
  </si>
  <si>
    <t>JN53JV</t>
  </si>
  <si>
    <t xml:space="preserve">Halo </t>
  </si>
  <si>
    <t>SR5FHR</t>
  </si>
  <si>
    <t>KO02GH</t>
  </si>
  <si>
    <t>Vertikal</t>
  </si>
  <si>
    <t>OK0EE</t>
  </si>
  <si>
    <t>JN89CK</t>
  </si>
  <si>
    <t>90°/270°</t>
  </si>
  <si>
    <t>SP3RNZ</t>
  </si>
  <si>
    <t>JO92DF</t>
  </si>
  <si>
    <t>EI4RF</t>
  </si>
  <si>
    <t>IO63VE</t>
  </si>
  <si>
    <t>2 x 5 El.</t>
  </si>
  <si>
    <t>CS5BAM</t>
  </si>
  <si>
    <t>IN51PT</t>
  </si>
  <si>
    <t>CS5BALG</t>
  </si>
  <si>
    <t>IM67AH</t>
  </si>
  <si>
    <t>EA1HBX</t>
  </si>
  <si>
    <t>IN62BL</t>
  </si>
  <si>
    <t>LX0FOUR</t>
  </si>
  <si>
    <t>JN39AV</t>
  </si>
  <si>
    <t>CS5BFM</t>
  </si>
  <si>
    <t>IM59QD</t>
  </si>
  <si>
    <t>CS3BFM</t>
  </si>
  <si>
    <t>IM12OR</t>
  </si>
  <si>
    <t>CS5BLA</t>
  </si>
  <si>
    <t>IM57PX</t>
  </si>
  <si>
    <t>PY2WFG</t>
  </si>
  <si>
    <t>GG77FF</t>
  </si>
  <si>
    <t>GB3RMK</t>
  </si>
  <si>
    <t>IO77UO</t>
  </si>
  <si>
    <t xml:space="preserve">Das Arbeitsblatt hat einen Blattschutz, der versehentliches Beschreiben </t>
  </si>
  <si>
    <t>von belegten Feldern verhindert (außer Call, Locator in Zeile 1). Die Formeln sind trotzdem sichtbar.</t>
  </si>
  <si>
    <r>
      <t xml:space="preserve">Aufheben des Blattschutzes möglich über: Extras -&gt; Schutz -&gt; Blattschutz, </t>
    </r>
    <r>
      <rPr>
        <b/>
        <i/>
        <sz val="8"/>
        <rFont val="Verdana"/>
        <family val="2"/>
      </rPr>
      <t>kein</t>
    </r>
    <r>
      <rPr>
        <i/>
        <sz val="8"/>
        <rFont val="Verdana"/>
        <family val="2"/>
      </rPr>
      <t xml:space="preserve"> Kennwort!</t>
    </r>
  </si>
  <si>
    <t>Danksagung</t>
  </si>
  <si>
    <t>Ausgangspunkt zu dieser Bakenliste ist die 6-m-FA-Bakenliste von 6/2006,</t>
  </si>
  <si>
    <t xml:space="preserve">Aktualisierung durch DL1UU anhand von DX-Clustermeldungen: </t>
  </si>
  <si>
    <t>http://www.dxsummit.fi</t>
  </si>
  <si>
    <t>Weitere Quellen:</t>
  </si>
  <si>
    <t>http://www.mmmonvhf.de/</t>
  </si>
  <si>
    <t>http://70mhz.org</t>
  </si>
  <si>
    <t>http://www.beaconspoot.eu</t>
  </si>
  <si>
    <t>Die Tabellenvorlage stammt ursprünglich von DF2ZC,</t>
  </si>
  <si>
    <t>sie wurde 2006 der Website von LA0BY entnommen.</t>
  </si>
  <si>
    <t>http://la0by.darc.de/</t>
  </si>
  <si>
    <t>Die Anpassung der Tabelle erfolgte durch DL2RD.</t>
  </si>
  <si>
    <r>
      <t xml:space="preserve">Bitte </t>
    </r>
    <r>
      <rPr>
        <b/>
        <sz val="10"/>
        <color indexed="10"/>
        <rFont val="Arial"/>
        <family val="2"/>
      </rPr>
      <t>aktualisieren</t>
    </r>
    <r>
      <rPr>
        <sz val="10"/>
        <color indexed="10"/>
        <rFont val="Arial"/>
        <family val="2"/>
      </rPr>
      <t xml:space="preserve"> Sie Call und vor allem den </t>
    </r>
    <r>
      <rPr>
        <b/>
        <sz val="10"/>
        <color indexed="10"/>
        <rFont val="Arial"/>
        <family val="2"/>
      </rPr>
      <t>Locator</t>
    </r>
    <r>
      <rPr>
        <sz val="10"/>
        <color indexed="10"/>
        <rFont val="Arial"/>
        <family val="2"/>
      </rPr>
      <t xml:space="preserve"> im Tabellenkopf,</t>
    </r>
  </si>
  <si>
    <t>damit die Tabelle Richtung und Entfernung zu Ihrem QTH berechnet!</t>
  </si>
  <si>
    <t>Redaktion FUNKAMATEUR</t>
  </si>
  <si>
    <t>http://www.funkamateur.de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</si>
</sst>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\ _D_M_-;\-* #,##0\ _D_M_-;_-* &quot;- &quot;_D_M_-;_-@_-"/>
    <numFmt numFmtId="166" formatCode="_-* #,##0&quot; DM&quot;_-;\-* #,##0&quot; DM&quot;_-;_-* &quot;- DM&quot;_-;_-@_-"/>
    <numFmt numFmtId="167" formatCode="#,##0"/>
    <numFmt numFmtId="168" formatCode="@"/>
    <numFmt numFmtId="169" formatCode="0.0E+00"/>
    <numFmt numFmtId="170" formatCode="0"/>
    <numFmt numFmtId="171" formatCode="0.00000"/>
  </numFmts>
  <fonts count="25">
    <font>
      <sz val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sz val="8"/>
      <name val="Book Antiqua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14"/>
      <color indexed="22"/>
      <name val="Arial"/>
      <family val="2"/>
    </font>
    <font>
      <b/>
      <sz val="14"/>
      <color indexed="10"/>
      <name val="Arial"/>
      <family val="2"/>
    </font>
    <font>
      <b/>
      <sz val="8"/>
      <name val="Book Antiqu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22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Alignment="0" applyProtection="0"/>
    <xf numFmtId="166" fontId="0" fillId="0" borderId="0" applyFill="0" applyAlignment="0" applyProtection="0"/>
  </cellStyleXfs>
  <cellXfs count="88">
    <xf numFmtId="164" fontId="0" fillId="0" borderId="0" xfId="0" applyAlignment="1">
      <alignment/>
    </xf>
    <xf numFmtId="167" fontId="0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2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7" fontId="4" fillId="2" borderId="0" xfId="0" applyNumberFormat="1" applyFont="1" applyFill="1" applyBorder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5" fillId="2" borderId="0" xfId="0" applyFont="1" applyFill="1" applyBorder="1" applyAlignment="1">
      <alignment horizontal="center"/>
    </xf>
    <xf numFmtId="167" fontId="6" fillId="2" borderId="0" xfId="0" applyNumberFormat="1" applyFont="1" applyFill="1" applyBorder="1" applyAlignment="1">
      <alignment horizontal="left"/>
    </xf>
    <xf numFmtId="168" fontId="7" fillId="2" borderId="0" xfId="0" applyNumberFormat="1" applyFont="1" applyFill="1" applyBorder="1" applyAlignment="1">
      <alignment horizontal="center"/>
    </xf>
    <xf numFmtId="168" fontId="8" fillId="2" borderId="0" xfId="0" applyNumberFormat="1" applyFont="1" applyFill="1" applyBorder="1" applyAlignment="1" applyProtection="1">
      <alignment horizontal="center"/>
      <protection locked="0"/>
    </xf>
    <xf numFmtId="168" fontId="8" fillId="2" borderId="0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>
      <alignment horizontal="left"/>
    </xf>
    <xf numFmtId="168" fontId="8" fillId="2" borderId="0" xfId="0" applyNumberFormat="1" applyFont="1" applyFill="1" applyBorder="1" applyAlignment="1" applyProtection="1">
      <alignment horizontal="left"/>
      <protection locked="0"/>
    </xf>
    <xf numFmtId="164" fontId="3" fillId="0" borderId="2" xfId="0" applyFont="1" applyBorder="1" applyAlignment="1">
      <alignment/>
    </xf>
    <xf numFmtId="164" fontId="9" fillId="3" borderId="3" xfId="0" applyFont="1" applyFill="1" applyBorder="1" applyAlignment="1">
      <alignment/>
    </xf>
    <xf numFmtId="164" fontId="3" fillId="0" borderId="3" xfId="0" applyFont="1" applyBorder="1" applyAlignment="1">
      <alignment/>
    </xf>
    <xf numFmtId="167" fontId="10" fillId="2" borderId="0" xfId="0" applyNumberFormat="1" applyFont="1" applyFill="1" applyBorder="1" applyAlignment="1">
      <alignment horizontal="left"/>
    </xf>
    <xf numFmtId="164" fontId="11" fillId="2" borderId="0" xfId="0" applyFont="1" applyFill="1" applyBorder="1" applyAlignment="1">
      <alignment horizontal="left"/>
    </xf>
    <xf numFmtId="164" fontId="11" fillId="2" borderId="0" xfId="0" applyFont="1" applyFill="1" applyBorder="1" applyAlignment="1">
      <alignment horizontal="center"/>
    </xf>
    <xf numFmtId="167" fontId="12" fillId="2" borderId="0" xfId="0" applyNumberFormat="1" applyFont="1" applyFill="1" applyBorder="1" applyAlignment="1">
      <alignment horizontal="left"/>
    </xf>
    <xf numFmtId="168" fontId="13" fillId="2" borderId="0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left"/>
    </xf>
    <xf numFmtId="164" fontId="1" fillId="2" borderId="0" xfId="0" applyFont="1" applyFill="1" applyBorder="1" applyAlignment="1">
      <alignment horizontal="left"/>
    </xf>
    <xf numFmtId="164" fontId="3" fillId="0" borderId="1" xfId="0" applyFont="1" applyBorder="1" applyAlignment="1">
      <alignment/>
    </xf>
    <xf numFmtId="167" fontId="14" fillId="2" borderId="0" xfId="0" applyNumberFormat="1" applyFont="1" applyFill="1" applyBorder="1" applyAlignment="1">
      <alignment horizontal="left"/>
    </xf>
    <xf numFmtId="164" fontId="15" fillId="2" borderId="0" xfId="0" applyFont="1" applyFill="1" applyBorder="1" applyAlignment="1">
      <alignment horizontal="left"/>
    </xf>
    <xf numFmtId="164" fontId="15" fillId="2" borderId="0" xfId="0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 horizontal="center"/>
    </xf>
    <xf numFmtId="167" fontId="15" fillId="2" borderId="4" xfId="0" applyNumberFormat="1" applyFont="1" applyFill="1" applyBorder="1" applyAlignment="1">
      <alignment horizontal="left"/>
    </xf>
    <xf numFmtId="164" fontId="15" fillId="2" borderId="4" xfId="0" applyFont="1" applyFill="1" applyBorder="1" applyAlignment="1">
      <alignment horizontal="left"/>
    </xf>
    <xf numFmtId="164" fontId="15" fillId="2" borderId="4" xfId="0" applyFont="1" applyFill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/>
    </xf>
    <xf numFmtId="168" fontId="15" fillId="2" borderId="4" xfId="0" applyNumberFormat="1" applyFont="1" applyFill="1" applyBorder="1" applyAlignment="1">
      <alignment horizontal="left"/>
    </xf>
    <xf numFmtId="171" fontId="15" fillId="2" borderId="4" xfId="0" applyNumberFormat="1" applyFont="1" applyFill="1" applyBorder="1" applyAlignment="1">
      <alignment horizontal="left"/>
    </xf>
    <xf numFmtId="164" fontId="3" fillId="0" borderId="5" xfId="0" applyFont="1" applyBorder="1" applyAlignment="1">
      <alignment/>
    </xf>
    <xf numFmtId="171" fontId="9" fillId="3" borderId="2" xfId="0" applyNumberFormat="1" applyFont="1" applyFill="1" applyBorder="1" applyAlignment="1">
      <alignment horizontal="center"/>
    </xf>
    <xf numFmtId="171" fontId="9" fillId="3" borderId="3" xfId="0" applyNumberFormat="1" applyFont="1" applyFill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9" fillId="0" borderId="4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/>
    </xf>
    <xf numFmtId="164" fontId="3" fillId="0" borderId="0" xfId="0" applyFont="1" applyFill="1" applyBorder="1" applyAlignment="1">
      <alignment/>
    </xf>
    <xf numFmtId="167" fontId="16" fillId="0" borderId="0" xfId="0" applyNumberFormat="1" applyFont="1" applyAlignment="1">
      <alignment horizontal="left" wrapText="1"/>
    </xf>
    <xf numFmtId="164" fontId="16" fillId="0" borderId="0" xfId="0" applyFont="1" applyAlignment="1">
      <alignment wrapText="1"/>
    </xf>
    <xf numFmtId="170" fontId="16" fillId="4" borderId="0" xfId="0" applyNumberFormat="1" applyFont="1" applyFill="1" applyBorder="1" applyAlignment="1">
      <alignment horizontal="center"/>
    </xf>
    <xf numFmtId="167" fontId="16" fillId="4" borderId="0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 wrapText="1"/>
    </xf>
    <xf numFmtId="164" fontId="16" fillId="0" borderId="0" xfId="0" applyFont="1" applyAlignment="1">
      <alignment horizontal="left" wrapText="1"/>
    </xf>
    <xf numFmtId="164" fontId="2" fillId="0" borderId="1" xfId="0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7" fontId="16" fillId="0" borderId="0" xfId="0" applyNumberFormat="1" applyFont="1" applyAlignment="1">
      <alignment horizontal="left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6" fillId="0" borderId="0" xfId="0" applyFont="1" applyAlignment="1">
      <alignment horizontal="left"/>
    </xf>
    <xf numFmtId="167" fontId="17" fillId="0" borderId="0" xfId="0" applyNumberFormat="1" applyFont="1" applyAlignment="1">
      <alignment horizontal="left"/>
    </xf>
    <xf numFmtId="164" fontId="17" fillId="0" borderId="0" xfId="0" applyFont="1" applyAlignment="1">
      <alignment/>
    </xf>
    <xf numFmtId="170" fontId="17" fillId="4" borderId="0" xfId="0" applyNumberFormat="1" applyFont="1" applyFill="1" applyBorder="1" applyAlignment="1">
      <alignment horizontal="center"/>
    </xf>
    <xf numFmtId="167" fontId="17" fillId="4" borderId="0" xfId="0" applyNumberFormat="1" applyFont="1" applyFill="1" applyBorder="1" applyAlignment="1">
      <alignment horizontal="center"/>
    </xf>
    <xf numFmtId="164" fontId="17" fillId="0" borderId="0" xfId="0" applyFont="1" applyAlignment="1">
      <alignment horizontal="center" wrapText="1"/>
    </xf>
    <xf numFmtId="164" fontId="17" fillId="0" borderId="0" xfId="0" applyFont="1" applyAlignment="1">
      <alignment wrapText="1"/>
    </xf>
    <xf numFmtId="164" fontId="17" fillId="0" borderId="0" xfId="0" applyFont="1" applyAlignment="1">
      <alignment horizontal="left" wrapText="1"/>
    </xf>
    <xf numFmtId="167" fontId="17" fillId="0" borderId="0" xfId="0" applyNumberFormat="1" applyFont="1" applyAlignment="1">
      <alignment horizontal="left" wrapText="1"/>
    </xf>
    <xf numFmtId="164" fontId="17" fillId="0" borderId="0" xfId="0" applyFont="1" applyAlignment="1">
      <alignment horizontal="center"/>
    </xf>
    <xf numFmtId="167" fontId="16" fillId="0" borderId="0" xfId="0" applyNumberFormat="1" applyFont="1" applyFill="1" applyAlignment="1">
      <alignment horizontal="left"/>
    </xf>
    <xf numFmtId="164" fontId="16" fillId="0" borderId="0" xfId="0" applyFont="1" applyFill="1" applyAlignment="1">
      <alignment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horizontal="left"/>
    </xf>
    <xf numFmtId="164" fontId="17" fillId="0" borderId="0" xfId="0" applyFont="1" applyAlignment="1">
      <alignment horizontal="left"/>
    </xf>
    <xf numFmtId="164" fontId="18" fillId="0" borderId="0" xfId="0" applyFont="1" applyAlignment="1">
      <alignment/>
    </xf>
    <xf numFmtId="164" fontId="2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4" fontId="21" fillId="0" borderId="0" xfId="0" applyNumberFormat="1" applyFont="1" applyFill="1" applyBorder="1" applyAlignment="1" applyProtection="1">
      <alignment/>
      <protection/>
    </xf>
    <xf numFmtId="164" fontId="22" fillId="0" borderId="0" xfId="0" applyFont="1" applyFill="1" applyAlignment="1">
      <alignment/>
    </xf>
    <xf numFmtId="164" fontId="23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[0]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70mhz.org/" TargetMode="External" /><Relationship Id="rId2" Type="http://schemas.openxmlformats.org/officeDocument/2006/relationships/hyperlink" Target="http://www.beaconspoot.eu/" TargetMode="External" /><Relationship Id="rId3" Type="http://schemas.openxmlformats.org/officeDocument/2006/relationships/hyperlink" Target="http://la0by.darc.de/" TargetMode="External" /><Relationship Id="rId4" Type="http://schemas.openxmlformats.org/officeDocument/2006/relationships/hyperlink" Target="http://www.funkamateur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zoomScale="160" zoomScaleSheetLayoutView="160" workbookViewId="0" topLeftCell="A1">
      <pane ySplit="4" topLeftCell="A5" activePane="bottomLeft" state="frozen"/>
      <selection pane="topLeft" activeCell="A1" sqref="A1"/>
      <selection pane="bottomLeft" activeCell="E6" sqref="E6"/>
    </sheetView>
  </sheetViews>
  <sheetFormatPr defaultColWidth="1.1484375" defaultRowHeight="12.75"/>
  <cols>
    <col min="1" max="1" width="7.7109375" style="1" customWidth="1"/>
    <col min="2" max="2" width="10.00390625" style="2" customWidth="1"/>
    <col min="3" max="3" width="11.00390625" style="2" customWidth="1"/>
    <col min="4" max="4" width="6.57421875" style="3" customWidth="1"/>
    <col min="5" max="5" width="9.28125" style="4" customWidth="1"/>
    <col min="6" max="6" width="7.8515625" style="5" customWidth="1"/>
    <col min="7" max="7" width="13.28125" style="5" customWidth="1"/>
    <col min="8" max="8" width="9.8515625" style="5" customWidth="1"/>
    <col min="9" max="9" width="7.7109375" style="6" customWidth="1"/>
    <col min="10" max="10" width="16.57421875" style="7" customWidth="1"/>
    <col min="11" max="11" width="0.9921875" style="8" customWidth="1"/>
    <col min="12" max="16" width="0.9921875" style="9" customWidth="1"/>
    <col min="17" max="25" width="0.9921875" style="10" customWidth="1"/>
    <col min="26" max="26" width="0.9921875" style="11" customWidth="1"/>
    <col min="27" max="16384" width="0.9921875" style="12" customWidth="1"/>
  </cols>
  <sheetData>
    <row r="1" spans="1:14" ht="12.75">
      <c r="A1" s="13" t="s">
        <v>0</v>
      </c>
      <c r="B1" s="14"/>
      <c r="C1" s="14"/>
      <c r="D1" s="15"/>
      <c r="E1" s="16"/>
      <c r="F1" s="17" t="s">
        <v>1</v>
      </c>
      <c r="G1" s="18" t="s">
        <v>2</v>
      </c>
      <c r="H1" s="19"/>
      <c r="I1" s="20" t="s">
        <v>3</v>
      </c>
      <c r="J1" s="21" t="s">
        <v>4</v>
      </c>
      <c r="L1" s="22"/>
      <c r="M1" s="23"/>
      <c r="N1" s="24"/>
    </row>
    <row r="2" spans="1:26" s="9" customFormat="1" ht="12.75">
      <c r="A2" s="25" t="s">
        <v>5</v>
      </c>
      <c r="B2" s="26"/>
      <c r="C2" s="26"/>
      <c r="D2" s="27"/>
      <c r="E2" s="28"/>
      <c r="F2" s="29"/>
      <c r="G2" s="29" t="s">
        <v>6</v>
      </c>
      <c r="H2" s="29"/>
      <c r="I2" s="30"/>
      <c r="J2" s="31"/>
      <c r="K2" s="32"/>
      <c r="L2" s="22"/>
      <c r="M2" s="23"/>
      <c r="N2" s="24"/>
      <c r="Q2" s="10"/>
      <c r="R2" s="10"/>
      <c r="S2" s="10"/>
      <c r="T2" s="10"/>
      <c r="U2" s="10"/>
      <c r="V2" s="10"/>
      <c r="W2" s="10"/>
      <c r="X2" s="10"/>
      <c r="Y2" s="10"/>
      <c r="Z2" s="11"/>
    </row>
    <row r="3" spans="1:26" s="9" customFormat="1" ht="12.75">
      <c r="A3" s="33" t="s">
        <v>7</v>
      </c>
      <c r="B3" s="34"/>
      <c r="C3" s="34"/>
      <c r="D3" s="35"/>
      <c r="E3" s="28"/>
      <c r="F3" s="36"/>
      <c r="G3" s="36"/>
      <c r="H3" s="36"/>
      <c r="I3" s="30"/>
      <c r="J3" s="31"/>
      <c r="K3" s="32"/>
      <c r="L3" s="22"/>
      <c r="M3" s="23"/>
      <c r="N3" s="24"/>
      <c r="Q3" s="10"/>
      <c r="R3" s="10"/>
      <c r="S3" s="10"/>
      <c r="T3" s="10"/>
      <c r="U3" s="10"/>
      <c r="V3" s="10"/>
      <c r="W3" s="10"/>
      <c r="X3" s="10"/>
      <c r="Y3" s="10"/>
      <c r="Z3" s="11"/>
    </row>
    <row r="4" spans="1:26" s="9" customFormat="1" ht="12.75">
      <c r="A4" s="37" t="s">
        <v>8</v>
      </c>
      <c r="B4" s="38" t="s">
        <v>9</v>
      </c>
      <c r="C4" s="38" t="s">
        <v>10</v>
      </c>
      <c r="D4" s="39" t="s">
        <v>11</v>
      </c>
      <c r="E4" s="40" t="s">
        <v>12</v>
      </c>
      <c r="F4" s="41" t="s">
        <v>13</v>
      </c>
      <c r="G4" s="41" t="s">
        <v>14</v>
      </c>
      <c r="H4" s="41" t="s">
        <v>15</v>
      </c>
      <c r="I4" s="42" t="s">
        <v>16</v>
      </c>
      <c r="J4" s="43" t="s">
        <v>17</v>
      </c>
      <c r="K4" s="44"/>
      <c r="L4" s="45" t="s">
        <v>18</v>
      </c>
      <c r="M4" s="46" t="s">
        <v>19</v>
      </c>
      <c r="N4" s="47" t="s">
        <v>20</v>
      </c>
      <c r="O4" s="48" t="s">
        <v>21</v>
      </c>
      <c r="P4" s="48" t="s">
        <v>22</v>
      </c>
      <c r="Q4" s="10" t="s">
        <v>23</v>
      </c>
      <c r="R4" s="10" t="s">
        <v>24</v>
      </c>
      <c r="S4" s="10" t="s">
        <v>25</v>
      </c>
      <c r="T4" s="10" t="s">
        <v>26</v>
      </c>
      <c r="U4" s="10" t="s">
        <v>27</v>
      </c>
      <c r="V4" s="10" t="s">
        <v>28</v>
      </c>
      <c r="W4" s="10" t="s">
        <v>29</v>
      </c>
      <c r="X4" s="10" t="s">
        <v>30</v>
      </c>
      <c r="Y4" s="10" t="s">
        <v>31</v>
      </c>
      <c r="Z4" s="11" t="s">
        <v>32</v>
      </c>
    </row>
    <row r="5" spans="4:16" ht="12.75">
      <c r="D5" s="49"/>
      <c r="L5" s="50"/>
      <c r="M5" s="50"/>
      <c r="N5" s="51"/>
      <c r="O5" s="50"/>
      <c r="P5" s="50"/>
    </row>
    <row r="6" spans="1:26" s="62" customFormat="1" ht="12.75">
      <c r="A6" s="52">
        <v>70000</v>
      </c>
      <c r="B6" s="53" t="s">
        <v>33</v>
      </c>
      <c r="C6" s="53" t="s">
        <v>34</v>
      </c>
      <c r="D6" s="54">
        <f>IF(AND(O6&gt;L6,Z6&lt;180),SUM(360,-Z6),Z6)</f>
        <v>280.2146895752324</v>
      </c>
      <c r="E6" s="55">
        <f>PRODUCT(6371,ACOS(SUM(PRODUCT(COS(PRODUCT(PI()/180,P6)),COS(PRODUCT(PI()/180,M6)),COS(PRODUCT(PI()/180,SUM(L6,-O6)))),PRODUCT(SIN(PRODUCT(PI()/180,P6)),SIN(PRODUCT(PI()/180,M6))))))</f>
        <v>1023.698770293835</v>
      </c>
      <c r="F6" s="56">
        <v>20</v>
      </c>
      <c r="G6" s="53" t="s">
        <v>35</v>
      </c>
      <c r="H6" s="53" t="s">
        <v>36</v>
      </c>
      <c r="I6" s="57">
        <v>456</v>
      </c>
      <c r="J6" s="53" t="s">
        <v>37</v>
      </c>
      <c r="K6" s="58"/>
      <c r="L6" s="59">
        <f>SUM(SUM(-180,PRODUCT(2,SUM(CODE(MID(C6,1,1)),-65),10)),PRODUCT((SUM(CODE(MID(C6,3,1)),-48)),2),PRODUCT(SUM(CODE(MID(C6,5,1)),-65),1/12),1/24)</f>
        <v>-1.875000000000001</v>
      </c>
      <c r="M6" s="59">
        <f>SUM(SUM(-90,PRODUCT(SUM(CODE(MID(C6,2,1)),-65),10)),SUM(CODE(MID(C6,4,1)),-48),PRODUCT(SUM(CODE(RIGHT(C6,1)),-65),1/24),1/48)</f>
        <v>53.22916666666667</v>
      </c>
      <c r="N6" s="51" t="str">
        <f>J$1</f>
        <v>JO62QN</v>
      </c>
      <c r="O6" s="59">
        <f>SUM(SUM(-180,PRODUCT(2,SUM(CODE(MID(N6,1,1)),-65),10)),PRODUCT((SUM(CODE(MID(N6,3,1)),-48)),2),PRODUCT(SUM(CODE(MID(N6,5,1)),-65),1/12),1/24)</f>
        <v>13.375</v>
      </c>
      <c r="P6" s="59">
        <f>SUM(SUM(-90,PRODUCT(SUM(CODE(MID(N6,2,1)),-65),10)),SUM(CODE(MID(N6,4,1)),-48),PRODUCT(SUM(CODE(RIGHT(N6,1)),-65),1/24),1/48)</f>
        <v>52.5625</v>
      </c>
      <c r="Q6" s="60">
        <f>SIN(PRODUCT(PI()/180,P6))</f>
        <v>0.7940169238552975</v>
      </c>
      <c r="R6" s="60">
        <f>SIN(PRODUCT(PI()/180,M6))</f>
        <v>0.801036202763926</v>
      </c>
      <c r="S6" s="60">
        <f>COS(PRODUCT(PI()/180,P6))</f>
        <v>0.6078956527491955</v>
      </c>
      <c r="T6" s="60">
        <f>COS(PRODUCT(PI()/180,M6))</f>
        <v>0.5986159051190927</v>
      </c>
      <c r="U6" s="60">
        <f>COS(PRODUCT(PI()/180,SUM(L6,-O6)))</f>
        <v>0.9647873238288129</v>
      </c>
      <c r="V6" s="60">
        <f>SUM(PRODUCT(R6,Q6),PRODUCT(T6,S6,U6))</f>
        <v>0.9871185557708184</v>
      </c>
      <c r="W6" s="60">
        <f>ACOS(V6)</f>
        <v>0.16068101872450782</v>
      </c>
      <c r="X6" s="60">
        <f>SIN(W6)</f>
        <v>0.15999048988278539</v>
      </c>
      <c r="Y6" s="60">
        <f>PRODUCT(SUM(R6,-PRODUCT(Q6,V6)),PRODUCT(1/S6,1/X6))</f>
        <v>0.17733706399732452</v>
      </c>
      <c r="Z6" s="61">
        <f>IF(L6=O6,IF(M6&gt;P6,0,180),PRODUCT(180,1/PI(),ACOS(Y6)))</f>
        <v>79.7853104247676</v>
      </c>
    </row>
    <row r="7" spans="1:26" s="62" customFormat="1" ht="12.75">
      <c r="A7" s="63">
        <v>70010</v>
      </c>
      <c r="B7" s="64" t="s">
        <v>38</v>
      </c>
      <c r="C7" s="64" t="s">
        <v>39</v>
      </c>
      <c r="D7" s="54">
        <f>IF(AND(O7&gt;L7,Z7&lt;180),SUM(360,-Z7),Z7)</f>
        <v>133.32157507940843</v>
      </c>
      <c r="E7" s="55">
        <f>PRODUCT(6371,ACOS(SUM(PRODUCT(COS(PRODUCT(PI()/180,P7)),COS(PRODUCT(PI()/180,M7)),COS(PRODUCT(PI()/180,SUM(L7,-O7)))),PRODUCT(SIN(PRODUCT(PI()/180,P7)),SIN(PRODUCT(PI()/180,M7))))))</f>
        <v>1459.8009206136073</v>
      </c>
      <c r="F7" s="65"/>
      <c r="G7" s="64"/>
      <c r="H7" s="64"/>
      <c r="I7" s="66"/>
      <c r="J7" s="64"/>
      <c r="K7" s="58"/>
      <c r="L7" s="59">
        <f>SUM(SUM(-180,PRODUCT(2,SUM(CODE(MID(C7,1,1)),-65),10)),PRODUCT((SUM(CODE(MID(C7,3,1)),-48)),2),PRODUCT(SUM(CODE(MID(C7,5,1)),-65),1/12),1/24)</f>
        <v>26.375</v>
      </c>
      <c r="M7" s="59">
        <f>SUM(SUM(-90,PRODUCT(SUM(CODE(MID(C7,2,1)),-65),10)),SUM(CODE(MID(C7,4,1)),-48),PRODUCT(SUM(CODE(RIGHT(C7,1)),-65),1/24),1/48)</f>
        <v>42.72916666666667</v>
      </c>
      <c r="N7" s="51" t="str">
        <f>J$1</f>
        <v>JO62QN</v>
      </c>
      <c r="O7" s="59">
        <f>SUM(SUM(-180,PRODUCT(2,SUM(CODE(MID(N7,1,1)),-65),10)),PRODUCT((SUM(CODE(MID(N7,3,1)),-48)),2),PRODUCT(SUM(CODE(MID(N7,5,1)),-65),1/12),1/24)</f>
        <v>13.375</v>
      </c>
      <c r="P7" s="59">
        <f>SUM(SUM(-90,PRODUCT(SUM(CODE(MID(N7,2,1)),-65),10)),SUM(CODE(MID(N7,4,1)),-48),PRODUCT(SUM(CODE(RIGHT(N7,1)),-65),1/24),1/48)</f>
        <v>52.5625</v>
      </c>
      <c r="Q7" s="60">
        <f>SIN(PRODUCT(PI()/180,P7))</f>
        <v>0.7940169238552975</v>
      </c>
      <c r="R7" s="60">
        <f>SIN(PRODUCT(PI()/180,M7))</f>
        <v>0.6785336934666898</v>
      </c>
      <c r="S7" s="60">
        <f>COS(PRODUCT(PI()/180,P7))</f>
        <v>0.6078956527491955</v>
      </c>
      <c r="T7" s="60">
        <f>COS(PRODUCT(PI()/180,M7))</f>
        <v>0.7345692798031049</v>
      </c>
      <c r="U7" s="60">
        <f>COS(PRODUCT(PI()/180,SUM(L7,-O7)))</f>
        <v>0.9743700647852352</v>
      </c>
      <c r="V7" s="60">
        <f>SUM(PRODUCT(R7,Q7),PRODUCT(T7,S7,U7))</f>
        <v>0.973863878860162</v>
      </c>
      <c r="W7" s="60">
        <f>ACOS(V7)</f>
        <v>0.22913214889555916</v>
      </c>
      <c r="X7" s="60">
        <f>SIN(W7)</f>
        <v>0.2271324403325947</v>
      </c>
      <c r="Y7" s="60">
        <f>PRODUCT(SUM(R7,-PRODUCT(Q7,V7)),PRODUCT(1/S7,1/X7))</f>
        <v>-0.6860923516219981</v>
      </c>
      <c r="Z7" s="61">
        <f>IF(L7=O7,IF(M7&gt;P7,0,180),PRODUCT(180,1/PI(),ACOS(Y7)))</f>
        <v>133.32157507940843</v>
      </c>
    </row>
    <row r="8" spans="1:26" s="62" customFormat="1" ht="12.75">
      <c r="A8" s="52">
        <v>70012</v>
      </c>
      <c r="B8" s="53" t="s">
        <v>40</v>
      </c>
      <c r="C8" s="53" t="s">
        <v>41</v>
      </c>
      <c r="D8" s="54">
        <f>IF(AND(O8&gt;L8,Z8&lt;180),SUM(360,-Z8),Z8)</f>
        <v>320.3543721122218</v>
      </c>
      <c r="E8" s="55">
        <f>PRODUCT(6371,ACOS(SUM(PRODUCT(COS(PRODUCT(PI()/180,P8)),COS(PRODUCT(PI()/180,M8)),COS(PRODUCT(PI()/180,SUM(L8,-O8)))),PRODUCT(SIN(PRODUCT(PI()/180,P8)),SIN(PRODUCT(PI()/180,M8))))))</f>
        <v>3700.865419980358</v>
      </c>
      <c r="F8" s="56">
        <v>10</v>
      </c>
      <c r="G8" s="53" t="s">
        <v>42</v>
      </c>
      <c r="H8" s="53"/>
      <c r="I8" s="57">
        <v>700</v>
      </c>
      <c r="J8" s="53" t="s">
        <v>37</v>
      </c>
      <c r="K8" s="58"/>
      <c r="L8" s="59">
        <f>SUM(SUM(-180,PRODUCT(2,SUM(CODE(MID(C8,1,1)),-65),10)),PRODUCT((SUM(CODE(MID(C8,3,1)),-48)),2),PRODUCT(SUM(CODE(MID(C8,5,1)),-65),1/12),1/24)</f>
        <v>-50.375</v>
      </c>
      <c r="M8" s="59">
        <f>SUM(SUM(-90,PRODUCT(SUM(CODE(MID(C8,2,1)),-65),10)),SUM(CODE(MID(C8,4,1)),-48),PRODUCT(SUM(CODE(RIGHT(C8,1)),-65),1/24),1/48)</f>
        <v>67.02083333333333</v>
      </c>
      <c r="N8" s="51" t="str">
        <f>J$1</f>
        <v>JO62QN</v>
      </c>
      <c r="O8" s="59">
        <f>SUM(SUM(-180,PRODUCT(2,SUM(CODE(MID(N8,1,1)),-65),10)),PRODUCT((SUM(CODE(MID(N8,3,1)),-48)),2),PRODUCT(SUM(CODE(MID(N8,5,1)),-65),1/12),1/24)</f>
        <v>13.375</v>
      </c>
      <c r="P8" s="59">
        <f>SUM(SUM(-90,PRODUCT(SUM(CODE(MID(N8,2,1)),-65),10)),SUM(CODE(MID(N8,4,1)),-48),PRODUCT(SUM(CODE(RIGHT(N8,1)),-65),1/24),1/48)</f>
        <v>52.5625</v>
      </c>
      <c r="Q8" s="60">
        <f>SIN(PRODUCT(PI()/180,P8))</f>
        <v>0.7940169238552975</v>
      </c>
      <c r="R8" s="60">
        <f>SIN(PRODUCT(PI()/180,M8))</f>
        <v>0.9206468664457675</v>
      </c>
      <c r="S8" s="60">
        <f>COS(PRODUCT(PI()/180,P8))</f>
        <v>0.6078956527491955</v>
      </c>
      <c r="T8" s="60">
        <f>COS(PRODUCT(PI()/180,M8))</f>
        <v>0.39039639765703404</v>
      </c>
      <c r="U8" s="60">
        <f>COS(PRODUCT(PI()/180,SUM(L8,-O8)))</f>
        <v>0.44228869021900125</v>
      </c>
      <c r="V8" s="60">
        <f>SUM(PRODUCT(R8,Q8),PRODUCT(T8,S8,U8))</f>
        <v>0.8359732655530872</v>
      </c>
      <c r="W8" s="60">
        <f>ACOS(V8)</f>
        <v>0.5808923905164587</v>
      </c>
      <c r="X8" s="60">
        <f>SIN(W8)</f>
        <v>0.5487701698165706</v>
      </c>
      <c r="Y8" s="60">
        <f>PRODUCT(SUM(R8,-PRODUCT(Q8,V8)),PRODUCT(1/S8,1/X8))</f>
        <v>0.7700053815308604</v>
      </c>
      <c r="Z8" s="61">
        <f>IF(L8=O8,IF(M8&gt;P8,0,180),PRODUCT(180,1/PI(),ACOS(Y8)))</f>
        <v>39.64562788777817</v>
      </c>
    </row>
    <row r="9" spans="1:26" s="62" customFormat="1" ht="12.75">
      <c r="A9" s="52">
        <v>70016</v>
      </c>
      <c r="B9" s="53" t="s">
        <v>43</v>
      </c>
      <c r="C9" s="53" t="s">
        <v>44</v>
      </c>
      <c r="D9" s="54">
        <f>IF(AND(O9&gt;L9,Z9&lt;180),SUM(360,-Z9),Z9)</f>
        <v>270.3621128012062</v>
      </c>
      <c r="E9" s="55">
        <f>PRODUCT(6371,ACOS(SUM(PRODUCT(COS(PRODUCT(PI()/180,P9)),COS(PRODUCT(PI()/180,M9)),COS(PRODUCT(PI()/180,SUM(L9,-O9)))),PRODUCT(SIN(PRODUCT(PI()/180,P9)),SIN(PRODUCT(PI()/180,M9))))))</f>
        <v>963.0043971927674</v>
      </c>
      <c r="F9" s="56">
        <v>20</v>
      </c>
      <c r="G9" s="53" t="s">
        <v>45</v>
      </c>
      <c r="H9" s="53"/>
      <c r="I9" s="57">
        <v>195</v>
      </c>
      <c r="J9" s="53" t="s">
        <v>37</v>
      </c>
      <c r="K9" s="58"/>
      <c r="L9" s="59">
        <f>SUM(SUM(-180,PRODUCT(2,SUM(CODE(MID(C9,1,1)),-65),10)),PRODUCT((SUM(CODE(MID(C9,3,1)),-48)),2),PRODUCT(SUM(CODE(MID(C9,5,1)),-65),1/12),1/24)</f>
        <v>-0.7083333333333334</v>
      </c>
      <c r="M9" s="59">
        <f>SUM(SUM(-90,PRODUCT(SUM(CODE(MID(C9,2,1)),-65),10)),SUM(CODE(MID(C9,4,1)),-48),PRODUCT(SUM(CODE(RIGHT(C9,1)),-65),1/24),1/48)</f>
        <v>51.770833333333336</v>
      </c>
      <c r="N9" s="51" t="str">
        <f>J$1</f>
        <v>JO62QN</v>
      </c>
      <c r="O9" s="59">
        <f>SUM(SUM(-180,PRODUCT(2,SUM(CODE(MID(N9,1,1)),-65),10)),PRODUCT((SUM(CODE(MID(N9,3,1)),-48)),2),PRODUCT(SUM(CODE(MID(N9,5,1)),-65),1/12),1/24)</f>
        <v>13.375</v>
      </c>
      <c r="P9" s="59">
        <f>SUM(SUM(-90,PRODUCT(SUM(CODE(MID(N9,2,1)),-65),10)),SUM(CODE(MID(N9,4,1)),-48),PRODUCT(SUM(CODE(RIGHT(N9,1)),-65),1/24),1/48)</f>
        <v>52.5625</v>
      </c>
      <c r="Q9" s="60">
        <f>SIN(PRODUCT(PI()/180,P9))</f>
        <v>0.7940169238552975</v>
      </c>
      <c r="R9" s="60">
        <f>SIN(PRODUCT(PI()/180,M9))</f>
        <v>0.7855419878738467</v>
      </c>
      <c r="S9" s="60">
        <f>COS(PRODUCT(PI()/180,P9))</f>
        <v>0.6078956527491955</v>
      </c>
      <c r="T9" s="60">
        <f>COS(PRODUCT(PI()/180,M9))</f>
        <v>0.618808359096098</v>
      </c>
      <c r="U9" s="60">
        <f>COS(PRODUCT(PI()/180,SUM(L9,-O9)))</f>
        <v>0.9699428389848093</v>
      </c>
      <c r="V9" s="60">
        <f>SUM(PRODUCT(R9,Q9),PRODUCT(T9,S9,U9))</f>
        <v>0.9885979144975872</v>
      </c>
      <c r="W9" s="60">
        <f>ACOS(V9)</f>
        <v>0.1511543552335218</v>
      </c>
      <c r="X9" s="60">
        <f>SIN(W9)</f>
        <v>0.1505794257228435</v>
      </c>
      <c r="Y9" s="60">
        <f>PRODUCT(SUM(R9,-PRODUCT(Q9,V9)),PRODUCT(1/S9,1/X9))</f>
        <v>0.006320018570879404</v>
      </c>
      <c r="Z9" s="61">
        <f>IF(L9=O9,IF(M9&gt;P9,0,180),PRODUCT(180,1/PI(),ACOS(Y9)))</f>
        <v>89.6378871987938</v>
      </c>
    </row>
    <row r="10" spans="1:26" s="62" customFormat="1" ht="12.75">
      <c r="A10" s="63">
        <v>70016</v>
      </c>
      <c r="B10" s="64" t="s">
        <v>46</v>
      </c>
      <c r="C10" s="64" t="s">
        <v>47</v>
      </c>
      <c r="D10" s="54">
        <f>IF(AND(O10&gt;L10,Z10&lt;180),SUM(360,-Z10),Z10)</f>
        <v>141.2309347081299</v>
      </c>
      <c r="E10" s="55">
        <f>PRODUCT(6371,ACOS(SUM(PRODUCT(COS(PRODUCT(PI()/180,P10)),COS(PRODUCT(PI()/180,M10)),COS(PRODUCT(PI()/180,SUM(L10,-O10)))),PRODUCT(SIN(PRODUCT(PI()/180,P10)),SIN(PRODUCT(PI()/180,M10))))))</f>
        <v>2135.2576445162263</v>
      </c>
      <c r="F10" s="65">
        <v>5</v>
      </c>
      <c r="G10" s="64" t="s">
        <v>48</v>
      </c>
      <c r="H10" s="64" t="s">
        <v>49</v>
      </c>
      <c r="I10" s="66"/>
      <c r="J10" s="64" t="s">
        <v>50</v>
      </c>
      <c r="K10" s="58"/>
      <c r="L10" s="59">
        <f>SUM(SUM(-180,PRODUCT(2,SUM(CODE(MID(C10,1,1)),-65),10)),PRODUCT((SUM(CODE(MID(C10,3,1)),-48)),2),PRODUCT(SUM(CODE(MID(C10,5,1)),-65),1/12),1/24)</f>
        <v>28.208333333333332</v>
      </c>
      <c r="M10" s="59">
        <f>SUM(SUM(-90,PRODUCT(SUM(CODE(MID(C10,2,1)),-65),10)),SUM(CODE(MID(C10,4,1)),-48),PRODUCT(SUM(CODE(RIGHT(C10,1)),-65),1/24),1/48)</f>
        <v>36.4375</v>
      </c>
      <c r="N10" s="51" t="str">
        <f>J$1</f>
        <v>JO62QN</v>
      </c>
      <c r="O10" s="59">
        <f>SUM(SUM(-180,PRODUCT(2,SUM(CODE(MID(N10,1,1)),-65),10)),PRODUCT((SUM(CODE(MID(N10,3,1)),-48)),2),PRODUCT(SUM(CODE(MID(N10,5,1)),-65),1/12),1/24)</f>
        <v>13.375</v>
      </c>
      <c r="P10" s="59">
        <f>SUM(SUM(-90,PRODUCT(SUM(CODE(MID(N10,2,1)),-65),10)),SUM(CODE(MID(N10,4,1)),-48),PRODUCT(SUM(CODE(RIGHT(N10,1)),-65),1/24),1/48)</f>
        <v>52.5625</v>
      </c>
      <c r="Q10" s="60">
        <f>SIN(PRODUCT(PI()/180,P10))</f>
        <v>0.7940169238552975</v>
      </c>
      <c r="R10" s="60">
        <f>SIN(PRODUCT(PI()/180,M10))</f>
        <v>0.5939455612236688</v>
      </c>
      <c r="S10" s="60">
        <f>COS(PRODUCT(PI()/180,P10))</f>
        <v>0.6078956527491955</v>
      </c>
      <c r="T10" s="60">
        <f>COS(PRODUCT(PI()/180,M10))</f>
        <v>0.8045052332351238</v>
      </c>
      <c r="U10" s="60">
        <f>COS(PRODUCT(PI()/180,SUM(L10,-O10)))</f>
        <v>0.966674612677614</v>
      </c>
      <c r="V10" s="60">
        <f>SUM(PRODUCT(R10,Q10),PRODUCT(T10,S10,U10))</f>
        <v>0.9443601062662572</v>
      </c>
      <c r="W10" s="60">
        <f>ACOS(V10)</f>
        <v>0.3351526674801799</v>
      </c>
      <c r="X10" s="60">
        <f>SIN(W10)</f>
        <v>0.3289133467842</v>
      </c>
      <c r="Y10" s="60">
        <f>PRODUCT(SUM(R10,-PRODUCT(Q10,V10)),PRODUCT(1/S10,1/X10))</f>
        <v>-0.779676162560957</v>
      </c>
      <c r="Z10" s="61">
        <f>IF(L10=O10,IF(M10&gt;P10,0,180),PRODUCT(180,1/PI(),ACOS(Y10)))</f>
        <v>141.2309347081299</v>
      </c>
    </row>
    <row r="11" spans="1:26" s="62" customFormat="1" ht="12.75">
      <c r="A11" s="52">
        <v>70018</v>
      </c>
      <c r="B11" s="53" t="s">
        <v>51</v>
      </c>
      <c r="C11" s="53" t="s">
        <v>52</v>
      </c>
      <c r="D11" s="54">
        <f>IF(AND(O11&gt;L11,Z11&lt;180),SUM(360,-Z11),Z11)</f>
        <v>33.45183363472579</v>
      </c>
      <c r="E11" s="55">
        <f>PRODUCT(6371,ACOS(SUM(PRODUCT(COS(PRODUCT(PI()/180,P11)),COS(PRODUCT(PI()/180,M11)),COS(PRODUCT(PI()/180,SUM(L11,-O11)))),PRODUCT(SIN(PRODUCT(PI()/180,P11)),SIN(PRODUCT(PI()/180,M11))))))</f>
        <v>1089.3471488718465</v>
      </c>
      <c r="F11" s="56">
        <v>30</v>
      </c>
      <c r="G11" s="53" t="s">
        <v>53</v>
      </c>
      <c r="H11" s="53"/>
      <c r="I11" s="57">
        <v>83</v>
      </c>
      <c r="J11" s="64"/>
      <c r="K11" s="58"/>
      <c r="L11" s="59">
        <f>SUM(SUM(-180,PRODUCT(2,SUM(CODE(MID(C11,1,1)),-65),10)),PRODUCT((SUM(CODE(MID(C11,3,1)),-48)),2),PRODUCT(SUM(CODE(MID(C11,5,1)),-65),1/12),1/24)</f>
        <v>24.291666666666668</v>
      </c>
      <c r="M11" s="59">
        <f>SUM(SUM(-90,PRODUCT(SUM(CODE(MID(C11,2,1)),-65),10)),SUM(CODE(MID(C11,4,1)),-48),PRODUCT(SUM(CODE(RIGHT(C11,1)),-65),1/24),1/48)</f>
        <v>60.3125</v>
      </c>
      <c r="N11" s="51" t="str">
        <f>J$1</f>
        <v>JO62QN</v>
      </c>
      <c r="O11" s="59">
        <f>SUM(SUM(-180,PRODUCT(2,SUM(CODE(MID(N11,1,1)),-65),10)),PRODUCT((SUM(CODE(MID(N11,3,1)),-48)),2),PRODUCT(SUM(CODE(MID(N11,5,1)),-65),1/12),1/24)</f>
        <v>13.375</v>
      </c>
      <c r="P11" s="59">
        <f>SUM(SUM(-90,PRODUCT(SUM(CODE(MID(N11,2,1)),-65),10)),SUM(CODE(MID(N11,4,1)),-48),PRODUCT(SUM(CODE(RIGHT(N11,1)),-65),1/24),1/48)</f>
        <v>52.5625</v>
      </c>
      <c r="Q11" s="60">
        <f>SIN(PRODUCT(PI()/180,P11))</f>
        <v>0.7940169238552975</v>
      </c>
      <c r="R11" s="60">
        <f>SIN(PRODUCT(PI()/180,M11))</f>
        <v>0.8687395860788323</v>
      </c>
      <c r="S11" s="60">
        <f>COS(PRODUCT(PI()/180,P11))</f>
        <v>0.6078956527491955</v>
      </c>
      <c r="T11" s="60">
        <f>COS(PRODUCT(PI()/180,M11))</f>
        <v>0.4952691506439495</v>
      </c>
      <c r="U11" s="60">
        <f>COS(PRODUCT(PI()/180,SUM(L11,-O11)))</f>
        <v>0.9819036655178568</v>
      </c>
      <c r="V11" s="60">
        <f>SUM(PRODUCT(R11,Q11),PRODUCT(T11,S11,U11))</f>
        <v>0.9854175984300688</v>
      </c>
      <c r="W11" s="60">
        <f>ACOS(V11)</f>
        <v>0.17098526901143407</v>
      </c>
      <c r="X11" s="60">
        <f>SIN(W11)</f>
        <v>0.17015333292156115</v>
      </c>
      <c r="Y11" s="60">
        <f>PRODUCT(SUM(R11,-PRODUCT(Q11,V11)),PRODUCT(1/S11,1/X11))</f>
        <v>0.83434951961777</v>
      </c>
      <c r="Z11" s="61">
        <f>IF(L11=O11,IF(M11&gt;P11,0,180),PRODUCT(180,1/PI(),ACOS(Y11)))</f>
        <v>33.45183363472579</v>
      </c>
    </row>
    <row r="12" spans="1:26" s="62" customFormat="1" ht="12.75">
      <c r="A12" s="63">
        <v>70020</v>
      </c>
      <c r="B12" s="64" t="s">
        <v>54</v>
      </c>
      <c r="C12" s="64" t="s">
        <v>55</v>
      </c>
      <c r="D12" s="54">
        <f>IF(AND(O12&gt;L12,Z12&lt;180),SUM(360,-Z12),Z12)</f>
        <v>299.4272780201943</v>
      </c>
      <c r="E12" s="55">
        <f>PRODUCT(6371,ACOS(SUM(PRODUCT(COS(PRODUCT(PI()/180,P12)),COS(PRODUCT(PI()/180,M12)),COS(PRODUCT(PI()/180,SUM(L12,-O12)))),PRODUCT(SIN(PRODUCT(PI()/180,P12)),SIN(PRODUCT(PI()/180,M12))))))</f>
        <v>1139.5795347914545</v>
      </c>
      <c r="F12" s="65">
        <v>100</v>
      </c>
      <c r="G12" s="64" t="s">
        <v>48</v>
      </c>
      <c r="H12" s="64" t="s">
        <v>56</v>
      </c>
      <c r="I12" s="57">
        <v>370</v>
      </c>
      <c r="J12" s="64" t="s">
        <v>57</v>
      </c>
      <c r="K12" s="58"/>
      <c r="L12" s="59">
        <f>SUM(SUM(-180,PRODUCT(2,SUM(CODE(MID(C12,1,1)),-65),10)),PRODUCT((SUM(CODE(MID(C12,3,1)),-48)),2),PRODUCT(SUM(CODE(MID(C12,5,1)),-65),1/12),1/24)</f>
        <v>-2.9583333333333335</v>
      </c>
      <c r="M12" s="59">
        <f>SUM(SUM(-90,PRODUCT(SUM(CODE(MID(C12,2,1)),-65),10)),SUM(CODE(MID(C12,4,1)),-48),PRODUCT(SUM(CODE(RIGHT(C12,1)),-65),1/24),1/48)</f>
        <v>56.5625</v>
      </c>
      <c r="N12" s="51" t="str">
        <f>J$1</f>
        <v>JO62QN</v>
      </c>
      <c r="O12" s="59">
        <f>SUM(SUM(-180,PRODUCT(2,SUM(CODE(MID(N12,1,1)),-65),10)),PRODUCT((SUM(CODE(MID(N12,3,1)),-48)),2),PRODUCT(SUM(CODE(MID(N12,5,1)),-65),1/12),1/24)</f>
        <v>13.375</v>
      </c>
      <c r="P12" s="59">
        <f>SUM(SUM(-90,PRODUCT(SUM(CODE(MID(N12,2,1)),-65),10)),SUM(CODE(MID(N12,4,1)),-48),PRODUCT(SUM(CODE(RIGHT(N12,1)),-65),1/24),1/48)</f>
        <v>52.5625</v>
      </c>
      <c r="Q12" s="60">
        <f>SIN(PRODUCT(PI()/180,P12))</f>
        <v>0.7940169238552975</v>
      </c>
      <c r="R12" s="60">
        <f>SIN(PRODUCT(PI()/180,M12))</f>
        <v>0.8344873956761043</v>
      </c>
      <c r="S12" s="60">
        <f>COS(PRODUCT(PI()/180,P12))</f>
        <v>0.6078956527491955</v>
      </c>
      <c r="T12" s="60">
        <f>COS(PRODUCT(PI()/180,M12))</f>
        <v>0.551027028790524</v>
      </c>
      <c r="U12" s="60">
        <f>COS(PRODUCT(PI()/180,SUM(L12,-O12)))</f>
        <v>0.9596418442823493</v>
      </c>
      <c r="V12" s="60">
        <f>SUM(PRODUCT(R12,Q12),PRODUCT(T12,S12,U12))</f>
        <v>0.9840454025227425</v>
      </c>
      <c r="W12" s="60">
        <f>ACOS(V12)</f>
        <v>0.17886980612014608</v>
      </c>
      <c r="X12" s="60">
        <f>SIN(W12)</f>
        <v>0.17791752520157655</v>
      </c>
      <c r="Y12" s="60">
        <f>PRODUCT(SUM(R12,-PRODUCT(Q12,V12)),PRODUCT(1/S12,1/X12))</f>
        <v>0.49131847525077327</v>
      </c>
      <c r="Z12" s="61">
        <f>IF(L12=O12,IF(M12&gt;P12,0,180),PRODUCT(180,1/PI(),ACOS(Y12)))</f>
        <v>60.57272197980568</v>
      </c>
    </row>
    <row r="13" spans="1:26" s="62" customFormat="1" ht="12.75">
      <c r="A13" s="67">
        <v>70021</v>
      </c>
      <c r="B13" s="68" t="s">
        <v>58</v>
      </c>
      <c r="C13" s="68" t="s">
        <v>59</v>
      </c>
      <c r="D13" s="69">
        <f>IF(AND(O13&gt;L13,Z13&lt;180),SUM(360,-Z13),Z13)</f>
        <v>344.0246263121906</v>
      </c>
      <c r="E13" s="70">
        <f>PRODUCT(6371,ACOS(SUM(PRODUCT(COS(PRODUCT(PI()/180,P13)),COS(PRODUCT(PI()/180,M13)),COS(PRODUCT(PI()/180,SUM(L13,-O13)))),PRODUCT(SIN(PRODUCT(PI()/180,P13)),SIN(PRODUCT(PI()/180,M13))))))</f>
        <v>343.20079634109374</v>
      </c>
      <c r="F13" s="71">
        <v>25</v>
      </c>
      <c r="G13" s="72" t="s">
        <v>60</v>
      </c>
      <c r="H13" s="72" t="s">
        <v>36</v>
      </c>
      <c r="I13" s="73">
        <v>102</v>
      </c>
      <c r="J13" s="68" t="s">
        <v>61</v>
      </c>
      <c r="K13" s="58"/>
      <c r="L13" s="59">
        <f>SUM(SUM(-180,PRODUCT(2,SUM(CODE(MID(C13,1,1)),-65),10)),PRODUCT((SUM(CODE(MID(C13,3,1)),-48)),2),PRODUCT(SUM(CODE(MID(C13,5,1)),-65),1/12),1/24)</f>
        <v>11.875</v>
      </c>
      <c r="M13" s="59">
        <f>SUM(SUM(-90,PRODUCT(SUM(CODE(MID(C13,2,1)),-65),10)),SUM(CODE(MID(C13,4,1)),-48),PRODUCT(SUM(CODE(RIGHT(C13,1)),-65),1/24),1/48)</f>
        <v>55.520833333333336</v>
      </c>
      <c r="N13" s="51" t="str">
        <f>J$1</f>
        <v>JO62QN</v>
      </c>
      <c r="O13" s="59">
        <f>SUM(SUM(-180,PRODUCT(2,SUM(CODE(MID(N13,1,1)),-65),10)),PRODUCT((SUM(CODE(MID(N13,3,1)),-48)),2),PRODUCT(SUM(CODE(MID(N13,5,1)),-65),1/12),1/24)</f>
        <v>13.375</v>
      </c>
      <c r="P13" s="59">
        <f>SUM(SUM(-90,PRODUCT(SUM(CODE(MID(N13,2,1)),-65),10)),SUM(CODE(MID(N13,4,1)),-48),PRODUCT(SUM(CODE(RIGHT(N13,1)),-65),1/24),1/48)</f>
        <v>52.5625</v>
      </c>
      <c r="Q13" s="60">
        <f>SIN(PRODUCT(PI()/180,P13))</f>
        <v>0.7940169238552975</v>
      </c>
      <c r="R13" s="60">
        <f>SIN(PRODUCT(PI()/180,M13))</f>
        <v>0.8243320852571636</v>
      </c>
      <c r="S13" s="60">
        <f>COS(PRODUCT(PI()/180,P13))</f>
        <v>0.6078956527491955</v>
      </c>
      <c r="T13" s="60">
        <f>COS(PRODUCT(PI()/180,M13))</f>
        <v>0.5661065387500628</v>
      </c>
      <c r="U13" s="60">
        <f>COS(PRODUCT(PI()/180,SUM(L13,-O13)))</f>
        <v>0.9996573249755573</v>
      </c>
      <c r="V13" s="60">
        <f>SUM(PRODUCT(R13,Q13),PRODUCT(T13,S13,U13))</f>
        <v>0.9985494044447779</v>
      </c>
      <c r="W13" s="60">
        <f>ACOS(V13)</f>
        <v>0.053869219328375545</v>
      </c>
      <c r="X13" s="60">
        <f>SIN(W13)</f>
        <v>0.05384316932517391</v>
      </c>
      <c r="Y13" s="60">
        <f>PRODUCT(SUM(R13,-PRODUCT(Q13,V13)),PRODUCT(1/S13,1/X13))</f>
        <v>0.961380078899848</v>
      </c>
      <c r="Z13" s="61">
        <f>IF(L13=O13,IF(M13&gt;P13,0,180),PRODUCT(180,1/PI(),ACOS(Y13)))</f>
        <v>15.975373687809416</v>
      </c>
    </row>
    <row r="14" spans="1:26" s="62" customFormat="1" ht="12.75">
      <c r="A14" s="63">
        <v>70023</v>
      </c>
      <c r="B14" s="64" t="s">
        <v>62</v>
      </c>
      <c r="C14" s="64" t="s">
        <v>63</v>
      </c>
      <c r="D14" s="54">
        <f>IF(AND(O14&gt;L14,Z14&lt;180),SUM(360,-Z14),Z14)</f>
        <v>160.86365145660932</v>
      </c>
      <c r="E14" s="55">
        <f>PRODUCT(6371,ACOS(SUM(PRODUCT(COS(PRODUCT(PI()/180,P14)),COS(PRODUCT(PI()/180,M14)),COS(PRODUCT(PI()/180,SUM(L14,-O14)))),PRODUCT(SIN(PRODUCT(PI()/180,P14)),SIN(PRODUCT(PI()/180,M14))))))</f>
        <v>812.5181581948539</v>
      </c>
      <c r="F14" s="56">
        <v>10</v>
      </c>
      <c r="G14" s="53" t="s">
        <v>45</v>
      </c>
      <c r="H14" s="64"/>
      <c r="I14" s="66"/>
      <c r="J14" s="64"/>
      <c r="K14" s="58"/>
      <c r="L14" s="59">
        <f>SUM(SUM(-180,PRODUCT(2,SUM(CODE(MID(C14,1,1)),-65),10)),PRODUCT((SUM(CODE(MID(C14,3,1)),-48)),2),PRODUCT(SUM(CODE(MID(C14,5,1)),-65),1/12),1/24)</f>
        <v>16.791666666666668</v>
      </c>
      <c r="M14" s="59">
        <f>SUM(SUM(-90,PRODUCT(SUM(CODE(MID(C14,2,1)),-65),10)),SUM(CODE(MID(C14,4,1)),-48),PRODUCT(SUM(CODE(RIGHT(C14,1)),-65),1/24),1/48)</f>
        <v>45.60416666666667</v>
      </c>
      <c r="N14" s="51" t="str">
        <f>J$1</f>
        <v>JO62QN</v>
      </c>
      <c r="O14" s="59">
        <f>SUM(SUM(-180,PRODUCT(2,SUM(CODE(MID(N14,1,1)),-65),10)),PRODUCT((SUM(CODE(MID(N14,3,1)),-48)),2),PRODUCT(SUM(CODE(MID(N14,5,1)),-65),1/12),1/24)</f>
        <v>13.375</v>
      </c>
      <c r="P14" s="59">
        <f>SUM(SUM(-90,PRODUCT(SUM(CODE(MID(N14,2,1)),-65),10)),SUM(CODE(MID(N14,4,1)),-48),PRODUCT(SUM(CODE(RIGHT(N14,1)),-65),1/24),1/48)</f>
        <v>52.5625</v>
      </c>
      <c r="Q14" s="60">
        <f>SIN(PRODUCT(PI()/180,P14))</f>
        <v>0.7940169238552975</v>
      </c>
      <c r="R14" s="60">
        <f>SIN(PRODUCT(PI()/180,M14))</f>
        <v>0.714523558697463</v>
      </c>
      <c r="S14" s="60">
        <f>COS(PRODUCT(PI()/180,P14))</f>
        <v>0.6078956527491955</v>
      </c>
      <c r="T14" s="60">
        <f>COS(PRODUCT(PI()/180,M14))</f>
        <v>0.6996113807438478</v>
      </c>
      <c r="U14" s="60">
        <f>COS(PRODUCT(PI()/180,SUM(L14,-O14)))</f>
        <v>0.9982225341657313</v>
      </c>
      <c r="V14" s="60">
        <f>SUM(PRODUCT(R14,Q14),PRODUCT(T14,S14,U14))</f>
        <v>0.9918785753481048</v>
      </c>
      <c r="W14" s="60">
        <f>ACOS(V14)</f>
        <v>0.12753384997564807</v>
      </c>
      <c r="X14" s="60">
        <f>SIN(W14)</f>
        <v>0.12718841049959734</v>
      </c>
      <c r="Y14" s="60">
        <f>PRODUCT(SUM(R14,-PRODUCT(Q14,V14)),PRODUCT(1/S14,1/X14))</f>
        <v>-0.944741134405579</v>
      </c>
      <c r="Z14" s="61">
        <f>IF(L14=O14,IF(M14&gt;P14,0,180),PRODUCT(180,1/PI(),ACOS(Y14)))</f>
        <v>160.86365145660932</v>
      </c>
    </row>
    <row r="15" spans="1:26" s="62" customFormat="1" ht="12.75">
      <c r="A15" s="63">
        <v>70025</v>
      </c>
      <c r="B15" s="64" t="s">
        <v>64</v>
      </c>
      <c r="C15" s="64" t="s">
        <v>65</v>
      </c>
      <c r="D15" s="54">
        <f>IF(AND(O15&gt;L15,Z15&lt;180),SUM(360,-Z15),Z15)</f>
        <v>266.3795830937438</v>
      </c>
      <c r="E15" s="55">
        <f>PRODUCT(6371,ACOS(SUM(PRODUCT(COS(PRODUCT(PI()/180,P15)),COS(PRODUCT(PI()/180,M15)),COS(PRODUCT(PI()/180,SUM(L15,-O15)))),PRODUCT(SIN(PRODUCT(PI()/180,P15)),SIN(PRODUCT(PI()/180,M15))))))</f>
        <v>1277.340193116633</v>
      </c>
      <c r="F15" s="65">
        <v>40</v>
      </c>
      <c r="G15" s="64" t="s">
        <v>66</v>
      </c>
      <c r="H15" s="64" t="s">
        <v>67</v>
      </c>
      <c r="I15" s="57">
        <v>320</v>
      </c>
      <c r="J15" s="64"/>
      <c r="K15" s="58"/>
      <c r="L15" s="59">
        <f>SUM(SUM(-180,PRODUCT(2,SUM(CODE(MID(C15,1,1)),-65),10)),PRODUCT((SUM(CODE(MID(C15,3,1)),-48)),2),PRODUCT(SUM(CODE(MID(C15,5,1)),-65),1/12),1/24)</f>
        <v>-4.791666666666667</v>
      </c>
      <c r="M15" s="59">
        <f>SUM(SUM(-90,PRODUCT(SUM(CODE(MID(C15,2,1)),-65),10)),SUM(CODE(MID(C15,4,1)),-48),PRODUCT(SUM(CODE(RIGHT(C15,1)),-65),1/24),1/48)</f>
        <v>50.395833333333336</v>
      </c>
      <c r="N15" s="51" t="str">
        <f>J$1</f>
        <v>JO62QN</v>
      </c>
      <c r="O15" s="59">
        <f>SUM(SUM(-180,PRODUCT(2,SUM(CODE(MID(N15,1,1)),-65),10)),PRODUCT((SUM(CODE(MID(N15,3,1)),-48)),2),PRODUCT(SUM(CODE(MID(N15,5,1)),-65),1/12),1/24)</f>
        <v>13.375</v>
      </c>
      <c r="P15" s="59">
        <f>SUM(SUM(-90,PRODUCT(SUM(CODE(MID(N15,2,1)),-65),10)),SUM(CODE(MID(N15,4,1)),-48),PRODUCT(SUM(CODE(RIGHT(N15,1)),-65),1/24),1/48)</f>
        <v>52.5625</v>
      </c>
      <c r="Q15" s="60">
        <f>SIN(PRODUCT(PI()/180,P15))</f>
        <v>0.7940169238552975</v>
      </c>
      <c r="R15" s="60">
        <f>SIN(PRODUCT(PI()/180,M15))</f>
        <v>0.770466885957767</v>
      </c>
      <c r="S15" s="60">
        <f>COS(PRODUCT(PI()/180,P15))</f>
        <v>0.6078956527491955</v>
      </c>
      <c r="T15" s="60">
        <f>COS(PRODUCT(PI()/180,M15))</f>
        <v>0.6374800213673689</v>
      </c>
      <c r="U15" s="60">
        <f>COS(PRODUCT(PI()/180,SUM(L15,-O15)))</f>
        <v>0.9501535998387312</v>
      </c>
      <c r="V15" s="60">
        <f>SUM(PRODUCT(R15,Q15),PRODUCT(T15,S15,U15))</f>
        <v>0.9799685369534218</v>
      </c>
      <c r="W15" s="60">
        <f>ACOS(V15)</f>
        <v>0.20049288857583314</v>
      </c>
      <c r="X15" s="60">
        <f>SIN(W15)</f>
        <v>0.19915237026299737</v>
      </c>
      <c r="Y15" s="60">
        <f>PRODUCT(SUM(R15,-PRODUCT(Q15,V15)),PRODUCT(1/S15,1/X15))</f>
        <v>-0.06314615461245876</v>
      </c>
      <c r="Z15" s="61">
        <f>IF(L15=O15,IF(M15&gt;P15,0,180),PRODUCT(180,1/PI(),ACOS(Y15)))</f>
        <v>93.62041690625621</v>
      </c>
    </row>
    <row r="16" spans="1:26" s="62" customFormat="1" ht="12.75">
      <c r="A16" s="63">
        <v>70025.2</v>
      </c>
      <c r="B16" s="64" t="s">
        <v>68</v>
      </c>
      <c r="C16" s="64" t="s">
        <v>69</v>
      </c>
      <c r="D16" s="54">
        <f>IF(AND(O16&gt;L16,Z16&lt;180),SUM(360,-Z16),Z16)</f>
        <v>164.98457919089432</v>
      </c>
      <c r="E16" s="55">
        <f>PRODUCT(6371,ACOS(SUM(PRODUCT(COS(PRODUCT(PI()/180,P16)),COS(PRODUCT(PI()/180,M16)),COS(PRODUCT(PI()/180,SUM(L16,-O16)))),PRODUCT(SIN(PRODUCT(PI()/180,P16)),SIN(PRODUCT(PI()/180,M16))))))</f>
        <v>8648.528149164971</v>
      </c>
      <c r="F16" s="65">
        <v>50</v>
      </c>
      <c r="G16" s="64" t="s">
        <v>70</v>
      </c>
      <c r="H16" s="66" t="s">
        <v>71</v>
      </c>
      <c r="I16" s="66"/>
      <c r="J16" s="64"/>
      <c r="K16" s="58"/>
      <c r="L16" s="59">
        <f>SUM(SUM(-180,PRODUCT(2,SUM(CODE(MID(C16,1,1)),-65),10)),PRODUCT((SUM(CODE(MID(C16,3,1)),-48)),2),PRODUCT(SUM(CODE(MID(C16,5,1)),-65),1/12),1/24)</f>
        <v>29.458333333333332</v>
      </c>
      <c r="M16" s="59">
        <f>SUM(SUM(-90,PRODUCT(SUM(CODE(MID(C16,2,1)),-65),10)),SUM(CODE(MID(C16,4,1)),-48),PRODUCT(SUM(CODE(RIGHT(C16,1)),-65),1/24),1/48)</f>
        <v>-23.9375</v>
      </c>
      <c r="N16" s="51" t="str">
        <f>J$1</f>
        <v>JO62QN</v>
      </c>
      <c r="O16" s="59">
        <f>SUM(SUM(-180,PRODUCT(2,SUM(CODE(MID(N16,1,1)),-65),10)),PRODUCT((SUM(CODE(MID(N16,3,1)),-48)),2),PRODUCT(SUM(CODE(MID(N16,5,1)),-65),1/12),1/24)</f>
        <v>13.375</v>
      </c>
      <c r="P16" s="59">
        <f>SUM(SUM(-90,PRODUCT(SUM(CODE(MID(N16,2,1)),-65),10)),SUM(CODE(MID(N16,4,1)),-48),PRODUCT(SUM(CODE(RIGHT(N16,1)),-65),1/24),1/48)</f>
        <v>52.5625</v>
      </c>
      <c r="Q16" s="60">
        <f>SIN(PRODUCT(PI()/180,P16))</f>
        <v>0.7940169238552975</v>
      </c>
      <c r="R16" s="60">
        <f>SIN(PRODUCT(PI()/180,M16))</f>
        <v>-0.40573987777668225</v>
      </c>
      <c r="S16" s="60">
        <f>COS(PRODUCT(PI()/180,P16))</f>
        <v>0.6078956527491955</v>
      </c>
      <c r="T16" s="60">
        <f>COS(PRODUCT(PI()/180,M16))</f>
        <v>0.9139885948860429</v>
      </c>
      <c r="U16" s="60">
        <f>COS(PRODUCT(PI()/180,SUM(L16,-O16)))</f>
        <v>0.9608597810705722</v>
      </c>
      <c r="V16" s="60">
        <f>SUM(PRODUCT(R16,Q16),PRODUCT(T16,S16,U16))</f>
        <v>0.21169867881325477</v>
      </c>
      <c r="W16" s="60">
        <f>ACOS(V16)</f>
        <v>1.3574836209645225</v>
      </c>
      <c r="X16" s="60">
        <f>SIN(W16)</f>
        <v>0.9773349832011143</v>
      </c>
      <c r="Y16" s="60">
        <f>PRODUCT(SUM(R16,-PRODUCT(Q16,V16)),PRODUCT(1/S16,1/X16))</f>
        <v>-0.9658561317396536</v>
      </c>
      <c r="Z16" s="61">
        <f>IF(L16=O16,IF(M16&gt;P16,0,180),PRODUCT(180,1/PI(),ACOS(Y16)))</f>
        <v>164.98457919089432</v>
      </c>
    </row>
    <row r="17" spans="1:26" s="62" customFormat="1" ht="12.75">
      <c r="A17" s="63">
        <v>70027</v>
      </c>
      <c r="B17" s="64" t="s">
        <v>72</v>
      </c>
      <c r="C17" s="64" t="s">
        <v>73</v>
      </c>
      <c r="D17" s="54">
        <f>IF(AND(O17&gt;L17,Z17&lt;180),SUM(360,-Z17),Z17)</f>
        <v>288.44241576125347</v>
      </c>
      <c r="E17" s="55">
        <f>PRODUCT(6371,ACOS(SUM(PRODUCT(COS(PRODUCT(PI()/180,P17)),COS(PRODUCT(PI()/180,M17)),COS(PRODUCT(PI()/180,SUM(L17,-O17)))),PRODUCT(SIN(PRODUCT(PI()/180,P17)),SIN(PRODUCT(PI()/180,M17))))))</f>
        <v>1281.862516594466</v>
      </c>
      <c r="F17" s="65">
        <v>20</v>
      </c>
      <c r="G17" s="64" t="s">
        <v>74</v>
      </c>
      <c r="H17" s="64" t="s">
        <v>75</v>
      </c>
      <c r="I17" s="57">
        <v>300</v>
      </c>
      <c r="J17" s="64" t="s">
        <v>57</v>
      </c>
      <c r="K17" s="58"/>
      <c r="L17" s="59">
        <f>SUM(SUM(-180,PRODUCT(2,SUM(CODE(MID(C17,1,1)),-65),10)),PRODUCT((SUM(CODE(MID(C17,3,1)),-48)),2),PRODUCT(SUM(CODE(MID(C17,5,1)),-65),1/12),1/24)</f>
        <v>-5.791666666666667</v>
      </c>
      <c r="M17" s="59">
        <f>SUM(SUM(-90,PRODUCT(SUM(CODE(MID(C17,2,1)),-65),10)),SUM(CODE(MID(C17,4,1)),-48),PRODUCT(SUM(CODE(RIGHT(C17,1)),-65),1/24),1/48)</f>
        <v>54.72916666666667</v>
      </c>
      <c r="N17" s="51" t="str">
        <f>J$1</f>
        <v>JO62QN</v>
      </c>
      <c r="O17" s="59">
        <f>SUM(SUM(-180,PRODUCT(2,SUM(CODE(MID(N17,1,1)),-65),10)),PRODUCT((SUM(CODE(MID(N17,3,1)),-48)),2),PRODUCT(SUM(CODE(MID(N17,5,1)),-65),1/12),1/24)</f>
        <v>13.375</v>
      </c>
      <c r="P17" s="59">
        <f>SUM(SUM(-90,PRODUCT(SUM(CODE(MID(N17,2,1)),-65),10)),SUM(CODE(MID(N17,4,1)),-48),PRODUCT(SUM(CODE(RIGHT(N17,1)),-65),1/24),1/48)</f>
        <v>52.5625</v>
      </c>
      <c r="Q17" s="60">
        <f>SIN(PRODUCT(PI()/180,P17))</f>
        <v>0.7940169238552975</v>
      </c>
      <c r="R17" s="60">
        <f>SIN(PRODUCT(PI()/180,M17))</f>
        <v>0.8164316452681375</v>
      </c>
      <c r="S17" s="60">
        <f>COS(PRODUCT(PI()/180,P17))</f>
        <v>0.6078956527491955</v>
      </c>
      <c r="T17" s="60">
        <f>COS(PRODUCT(PI()/180,M17))</f>
        <v>0.5774420911266879</v>
      </c>
      <c r="U17" s="60">
        <f>COS(PRODUCT(PI()/180,SUM(L17,-O17)))</f>
        <v>0.9445675372676047</v>
      </c>
      <c r="V17" s="60">
        <f>SUM(PRODUCT(R17,Q17),PRODUCT(T17,S17,U17))</f>
        <v>0.9798269258638068</v>
      </c>
      <c r="W17" s="60">
        <f>ACOS(V17)</f>
        <v>0.20120271803397677</v>
      </c>
      <c r="X17" s="60">
        <f>SIN(W17)</f>
        <v>0.1998479305679246</v>
      </c>
      <c r="Y17" s="60">
        <f>PRODUCT(SUM(R17,-PRODUCT(Q17,V17)),PRODUCT(1/S17,1/X17))</f>
        <v>0.3163513982609644</v>
      </c>
      <c r="Z17" s="61">
        <f>IF(L17=O17,IF(M17&gt;P17,0,180),PRODUCT(180,1/PI(),ACOS(Y17)))</f>
        <v>71.55758423874653</v>
      </c>
    </row>
    <row r="18" spans="1:26" s="62" customFormat="1" ht="12.75">
      <c r="A18" s="74">
        <v>70029</v>
      </c>
      <c r="B18" s="72" t="s">
        <v>76</v>
      </c>
      <c r="C18" s="72" t="s">
        <v>77</v>
      </c>
      <c r="D18" s="69">
        <f>IF(AND(O18&gt;L18,Z18&lt;180),SUM(360,-Z18),Z18)</f>
        <v>164.698699309328</v>
      </c>
      <c r="E18" s="70">
        <f>PRODUCT(6371,ACOS(SUM(PRODUCT(COS(PRODUCT(PI()/180,P18)),COS(PRODUCT(PI()/180,M18)),COS(PRODUCT(PI()/180,SUM(L18,-O18)))),PRODUCT(SIN(PRODUCT(PI()/180,P18)),SIN(PRODUCT(PI()/180,M18))))))</f>
        <v>702.966018605231</v>
      </c>
      <c r="F18" s="71">
        <v>6</v>
      </c>
      <c r="G18" s="72" t="s">
        <v>78</v>
      </c>
      <c r="H18" s="68" t="s">
        <v>49</v>
      </c>
      <c r="I18" s="73">
        <v>262</v>
      </c>
      <c r="J18" s="68" t="s">
        <v>50</v>
      </c>
      <c r="K18" s="58"/>
      <c r="L18" s="59">
        <f>SUM(SUM(-180,PRODUCT(2,SUM(CODE(MID(C18,1,1)),-65),10)),PRODUCT((SUM(CODE(MID(C18,3,1)),-48)),2),PRODUCT(SUM(CODE(MID(C18,5,1)),-65),1/12),1/24)</f>
        <v>15.791666666666666</v>
      </c>
      <c r="M18" s="59">
        <f>SUM(SUM(-90,PRODUCT(SUM(CODE(MID(C18,2,1)),-65),10)),SUM(CODE(MID(C18,4,1)),-48),PRODUCT(SUM(CODE(RIGHT(C18,1)),-65),1/24),1/48)</f>
        <v>46.4375</v>
      </c>
      <c r="N18" s="51" t="str">
        <f>J$1</f>
        <v>JO62QN</v>
      </c>
      <c r="O18" s="59">
        <f>SUM(SUM(-180,PRODUCT(2,SUM(CODE(MID(N18,1,1)),-65),10)),PRODUCT((SUM(CODE(MID(N18,3,1)),-48)),2),PRODUCT(SUM(CODE(MID(N18,5,1)),-65),1/12),1/24)</f>
        <v>13.375</v>
      </c>
      <c r="P18" s="59">
        <f>SUM(SUM(-90,PRODUCT(SUM(CODE(MID(N18,2,1)),-65),10)),SUM(CODE(MID(N18,4,1)),-48),PRODUCT(SUM(CODE(RIGHT(N18,1)),-65),1/24),1/48)</f>
        <v>52.5625</v>
      </c>
      <c r="Q18" s="60">
        <f>SIN(PRODUCT(PI()/180,P18))</f>
        <v>0.7940169238552975</v>
      </c>
      <c r="R18" s="60">
        <f>SIN(PRODUCT(PI()/180,M18))</f>
        <v>0.7246230612350443</v>
      </c>
      <c r="S18" s="60">
        <f>COS(PRODUCT(PI()/180,P18))</f>
        <v>0.6078956527491955</v>
      </c>
      <c r="T18" s="60">
        <f>COS(PRODUCT(PI()/180,M18))</f>
        <v>0.6891454266889924</v>
      </c>
      <c r="U18" s="60">
        <f>COS(PRODUCT(PI()/180,SUM(L18,-O18)))</f>
        <v>0.9991106066942668</v>
      </c>
      <c r="V18" s="60">
        <f>SUM(PRODUCT(R18,Q18),PRODUCT(T18,S18,U18))</f>
        <v>0.9939188908212045</v>
      </c>
      <c r="W18" s="60">
        <f>ACOS(V18)</f>
        <v>0.11033841133342291</v>
      </c>
      <c r="X18" s="60">
        <f>SIN(W18)</f>
        <v>0.11011466055320006</v>
      </c>
      <c r="Y18" s="60">
        <f>PRODUCT(SUM(R18,-PRODUCT(Q18,V18)),PRODUCT(1/S18,1/X18))</f>
        <v>-0.9645514279388101</v>
      </c>
      <c r="Z18" s="61">
        <f>IF(L18=O18,IF(M18&gt;P18,0,180),PRODUCT(180,1/PI(),ACOS(Y18)))</f>
        <v>164.698699309328</v>
      </c>
    </row>
    <row r="19" spans="1:26" s="62" customFormat="1" ht="12.75">
      <c r="A19" s="63">
        <v>70030</v>
      </c>
      <c r="B19" s="64" t="s">
        <v>79</v>
      </c>
      <c r="C19" s="64" t="s">
        <v>80</v>
      </c>
      <c r="D19" s="54">
        <f>IF(AND(O19&gt;L19,Z19&lt;180),SUM(360,-Z19),Z19)</f>
        <v>140.91305499330093</v>
      </c>
      <c r="E19" s="55">
        <f>PRODUCT(6371,ACOS(SUM(PRODUCT(COS(PRODUCT(PI()/180,P19)),COS(PRODUCT(PI()/180,M19)),COS(PRODUCT(PI()/180,SUM(L19,-O19)))),PRODUCT(SIN(PRODUCT(PI()/180,P19)),SIN(PRODUCT(PI()/180,M19))))))</f>
        <v>716.5015002977465</v>
      </c>
      <c r="F19" s="65"/>
      <c r="G19" s="64"/>
      <c r="H19" s="64"/>
      <c r="I19" s="66"/>
      <c r="J19" s="64"/>
      <c r="K19" s="58"/>
      <c r="L19" s="59">
        <f>SUM(SUM(-180,PRODUCT(2,SUM(CODE(MID(C19,1,1)),-65),10)),PRODUCT((SUM(CODE(MID(C19,3,1)),-48)),2),PRODUCT(SUM(CODE(MID(C19,5,1)),-65),1/12),1/24)</f>
        <v>19.375</v>
      </c>
      <c r="M19" s="59">
        <f>SUM(SUM(-90,PRODUCT(SUM(CODE(MID(C19,2,1)),-65),10)),SUM(CODE(MID(C19,4,1)),-48),PRODUCT(SUM(CODE(RIGHT(C19,1)),-65),1/24),1/48)</f>
        <v>47.395833333333336</v>
      </c>
      <c r="N19" s="51" t="str">
        <f>J$1</f>
        <v>JO62QN</v>
      </c>
      <c r="O19" s="59">
        <f>SUM(SUM(-180,PRODUCT(2,SUM(CODE(MID(N19,1,1)),-65),10)),PRODUCT((SUM(CODE(MID(N19,3,1)),-48)),2),PRODUCT(SUM(CODE(MID(N19,5,1)),-65),1/12),1/24)</f>
        <v>13.375</v>
      </c>
      <c r="P19" s="59">
        <f>SUM(SUM(-90,PRODUCT(SUM(CODE(MID(N19,2,1)),-65),10)),SUM(CODE(MID(N19,4,1)),-48),PRODUCT(SUM(CODE(RIGHT(N19,1)),-65),1/24),1/48)</f>
        <v>52.5625</v>
      </c>
      <c r="Q19" s="60">
        <f>SIN(PRODUCT(PI()/180,P19))</f>
        <v>0.7940169238552975</v>
      </c>
      <c r="R19" s="60">
        <f>SIN(PRODUCT(PI()/180,M19))</f>
        <v>0.7360478613637766</v>
      </c>
      <c r="S19" s="60">
        <f>COS(PRODUCT(PI()/180,P19))</f>
        <v>0.6078956527491955</v>
      </c>
      <c r="T19" s="60">
        <f>COS(PRODUCT(PI()/180,M19))</f>
        <v>0.6769294983835544</v>
      </c>
      <c r="U19" s="60">
        <f>COS(PRODUCT(PI()/180,SUM(L19,-O19)))</f>
        <v>0.9945218953682733</v>
      </c>
      <c r="V19" s="60">
        <f>SUM(PRODUCT(R19,Q19),PRODUCT(T19,S19,U19))</f>
        <v>0.9936827042280921</v>
      </c>
      <c r="W19" s="60">
        <f>ACOS(V19)</f>
        <v>0.11246295719631871</v>
      </c>
      <c r="X19" s="60">
        <f>SIN(W19)</f>
        <v>0.11222603672029935</v>
      </c>
      <c r="Y19" s="60">
        <f>PRODUCT(SUM(R19,-PRODUCT(Q19,V19)),PRODUCT(1/S19,1/X19))</f>
        <v>-0.7761900880535296</v>
      </c>
      <c r="Z19" s="61">
        <f>IF(L19=O19,IF(M19&gt;P19,0,180),PRODUCT(180,1/PI(),ACOS(Y19)))</f>
        <v>140.91305499330093</v>
      </c>
    </row>
    <row r="20" spans="1:26" s="62" customFormat="1" ht="12.75">
      <c r="A20" s="63">
        <v>70030.9</v>
      </c>
      <c r="B20" s="64" t="s">
        <v>81</v>
      </c>
      <c r="C20" s="64" t="s">
        <v>82</v>
      </c>
      <c r="D20" s="54">
        <f>IF(AND(O20&gt;L20,Z20&lt;180),SUM(360,-Z20),Z20)</f>
        <v>266.2447241058262</v>
      </c>
      <c r="E20" s="55">
        <f>PRODUCT(6371,ACOS(SUM(PRODUCT(COS(PRODUCT(PI()/180,P20)),COS(PRODUCT(PI()/180,M20)),COS(PRODUCT(PI()/180,SUM(L20,-O20)))),PRODUCT(SIN(PRODUCT(PI()/180,P20)),SIN(PRODUCT(PI()/180,M20))))))</f>
        <v>1093.8018024822263</v>
      </c>
      <c r="F20" s="56">
        <v>0.6</v>
      </c>
      <c r="G20" s="53" t="s">
        <v>45</v>
      </c>
      <c r="H20" s="53"/>
      <c r="I20" s="57">
        <v>2.5</v>
      </c>
      <c r="J20" s="53" t="s">
        <v>57</v>
      </c>
      <c r="K20" s="58"/>
      <c r="L20" s="59">
        <f>SUM(SUM(-180,PRODUCT(2,SUM(CODE(MID(C20,1,1)),-65),10)),PRODUCT((SUM(CODE(MID(C20,3,1)),-48)),2),PRODUCT(SUM(CODE(MID(C20,5,1)),-65),1/12),1/24)</f>
        <v>-2.2916666666666656</v>
      </c>
      <c r="M20" s="59">
        <f>SUM(SUM(-90,PRODUCT(SUM(CODE(MID(C20,2,1)),-65),10)),SUM(CODE(MID(C20,4,1)),-48),PRODUCT(SUM(CODE(RIGHT(C20,1)),-65),1/24),1/48)</f>
        <v>50.85416666666667</v>
      </c>
      <c r="N20" s="51" t="str">
        <f>J$1</f>
        <v>JO62QN</v>
      </c>
      <c r="O20" s="59">
        <f>SUM(SUM(-180,PRODUCT(2,SUM(CODE(MID(N20,1,1)),-65),10)),PRODUCT((SUM(CODE(MID(N20,3,1)),-48)),2),PRODUCT(SUM(CODE(MID(N20,5,1)),-65),1/12),1/24)</f>
        <v>13.375</v>
      </c>
      <c r="P20" s="59">
        <f>SUM(SUM(-90,PRODUCT(SUM(CODE(MID(N20,2,1)),-65),10)),SUM(CODE(MID(N20,4,1)),-48),PRODUCT(SUM(CODE(RIGHT(N20,1)),-65),1/24),1/48)</f>
        <v>52.5625</v>
      </c>
      <c r="Q20" s="60">
        <f>SIN(PRODUCT(PI()/180,P20))</f>
        <v>0.7940169238552975</v>
      </c>
      <c r="R20" s="60">
        <f>SIN(PRODUCT(PI()/180,M20))</f>
        <v>0.7755416543925168</v>
      </c>
      <c r="S20" s="60">
        <f>COS(PRODUCT(PI()/180,P20))</f>
        <v>0.6078956527491955</v>
      </c>
      <c r="T20" s="60">
        <f>COS(PRODUCT(PI()/180,M20))</f>
        <v>0.6312963981380839</v>
      </c>
      <c r="U20" s="60">
        <f>COS(PRODUCT(PI()/180,SUM(L20,-O20)))</f>
        <v>0.9628490124574376</v>
      </c>
      <c r="V20" s="60">
        <f>SUM(PRODUCT(R20,Q20),PRODUCT(T20,S20,U20))</f>
        <v>0.9852983850018151</v>
      </c>
      <c r="W20" s="60">
        <f>ACOS(V20)</f>
        <v>0.17168447692390934</v>
      </c>
      <c r="X20" s="60">
        <f>SIN(W20)</f>
        <v>0.170842303054059</v>
      </c>
      <c r="Y20" s="60">
        <f>PRODUCT(SUM(R20,-PRODUCT(Q20,V20)),PRODUCT(1/S20,1/X20))</f>
        <v>-0.065495013523015</v>
      </c>
      <c r="Z20" s="61">
        <f>IF(L20=O20,IF(M20&gt;P20,0,180),PRODUCT(180,1/PI(),ACOS(Y20)))</f>
        <v>93.75527589417382</v>
      </c>
    </row>
    <row r="21" spans="1:26" s="62" customFormat="1" ht="12.75">
      <c r="A21" s="63">
        <v>70033</v>
      </c>
      <c r="B21" s="64" t="s">
        <v>83</v>
      </c>
      <c r="C21" s="64" t="s">
        <v>84</v>
      </c>
      <c r="D21" s="54">
        <f>IF(AND(O21&gt;L21,Z21&lt;180),SUM(360,-Z21),Z21)</f>
        <v>35.529495046777164</v>
      </c>
      <c r="E21" s="55">
        <f>PRODUCT(6371,ACOS(SUM(PRODUCT(COS(PRODUCT(PI()/180,P21)),COS(PRODUCT(PI()/180,M21)),COS(PRODUCT(PI()/180,SUM(L21,-O21)))),PRODUCT(SIN(PRODUCT(PI()/180,P21)),SIN(PRODUCT(PI()/180,M21))))))</f>
        <v>1228.2135050178188</v>
      </c>
      <c r="F21" s="65">
        <v>5</v>
      </c>
      <c r="G21" s="53" t="s">
        <v>85</v>
      </c>
      <c r="H21" s="64" t="s">
        <v>86</v>
      </c>
      <c r="I21" s="57">
        <v>141</v>
      </c>
      <c r="J21" s="64"/>
      <c r="K21" s="58"/>
      <c r="L21" s="59">
        <f>SUM(SUM(-180,PRODUCT(2,SUM(CODE(MID(C21,1,1)),-65),10)),PRODUCT((SUM(CODE(MID(C21,3,1)),-48)),2),PRODUCT(SUM(CODE(MID(C21,5,1)),-65),1/12),1/24)</f>
        <v>26.625</v>
      </c>
      <c r="M21" s="59">
        <f>SUM(SUM(-90,PRODUCT(SUM(CODE(MID(C21,2,1)),-65),10)),SUM(CODE(MID(C21,4,1)),-48),PRODUCT(SUM(CODE(RIGHT(C21,1)),-65),1/24),1/48)</f>
        <v>60.9375</v>
      </c>
      <c r="N21" s="51" t="str">
        <f>J$1</f>
        <v>JO62QN</v>
      </c>
      <c r="O21" s="59">
        <f>SUM(SUM(-180,PRODUCT(2,SUM(CODE(MID(N21,1,1)),-65),10)),PRODUCT((SUM(CODE(MID(N21,3,1)),-48)),2),PRODUCT(SUM(CODE(MID(N21,5,1)),-65),1/12),1/24)</f>
        <v>13.375</v>
      </c>
      <c r="P21" s="59">
        <f>SUM(SUM(-90,PRODUCT(SUM(CODE(MID(N21,2,1)),-65),10)),SUM(CODE(MID(N21,4,1)),-48),PRODUCT(SUM(CODE(RIGHT(N21,1)),-65),1/24),1/48)</f>
        <v>52.5625</v>
      </c>
      <c r="Q21" s="60">
        <f>SIN(PRODUCT(PI()/180,P21))</f>
        <v>0.7940169238552975</v>
      </c>
      <c r="R21" s="60">
        <f>SIN(PRODUCT(PI()/180,M21))</f>
        <v>0.8740903416267588</v>
      </c>
      <c r="S21" s="60">
        <f>COS(PRODUCT(PI()/180,P21))</f>
        <v>0.6078956527491955</v>
      </c>
      <c r="T21" s="60">
        <f>COS(PRODUCT(PI()/180,M21))</f>
        <v>0.4857633937163401</v>
      </c>
      <c r="U21" s="60">
        <f>COS(PRODUCT(PI()/180,SUM(L21,-O21)))</f>
        <v>0.9733792584604485</v>
      </c>
      <c r="V21" s="60">
        <f>SUM(PRODUCT(R21,Q21),PRODUCT(T21,S21,U21))</f>
        <v>0.9814750487829724</v>
      </c>
      <c r="W21" s="60">
        <f>ACOS(V21)</f>
        <v>0.1927819031577176</v>
      </c>
      <c r="X21" s="60">
        <f>SIN(W21)</f>
        <v>0.19159000134783102</v>
      </c>
      <c r="Y21" s="60">
        <f>PRODUCT(SUM(R21,-PRODUCT(Q21,V21)),PRODUCT(1/S21,1/X21))</f>
        <v>0.813816472931948</v>
      </c>
      <c r="Z21" s="61">
        <f>IF(L21=O21,IF(M21&gt;P21,0,180),PRODUCT(180,1/PI(),ACOS(Y21)))</f>
        <v>35.529495046777164</v>
      </c>
    </row>
    <row r="22" spans="1:26" s="62" customFormat="1" ht="12.75">
      <c r="A22" s="63">
        <v>70035</v>
      </c>
      <c r="B22" s="64" t="s">
        <v>87</v>
      </c>
      <c r="C22" s="64" t="s">
        <v>88</v>
      </c>
      <c r="D22" s="54">
        <f>IF(AND(O22&gt;L22,Z22&lt;180),SUM(360,-Z22),Z22)</f>
        <v>319.1436202000609</v>
      </c>
      <c r="E22" s="55">
        <f>PRODUCT(6371,ACOS(SUM(PRODUCT(COS(PRODUCT(PI()/180,P22)),COS(PRODUCT(PI()/180,M22)),COS(PRODUCT(PI()/180,SUM(L22,-O22)))),PRODUCT(SIN(PRODUCT(PI()/180,P22)),SIN(PRODUCT(PI()/180,M22))))))</f>
        <v>1602.3484262267707</v>
      </c>
      <c r="F22" s="65">
        <v>25</v>
      </c>
      <c r="G22" s="64" t="s">
        <v>89</v>
      </c>
      <c r="H22" s="64" t="s">
        <v>90</v>
      </c>
      <c r="I22" s="57">
        <v>10</v>
      </c>
      <c r="J22" s="64" t="s">
        <v>57</v>
      </c>
      <c r="K22" s="58"/>
      <c r="L22" s="59">
        <f>SUM(SUM(-180,PRODUCT(2,SUM(CODE(MID(C22,1,1)),-65),10)),PRODUCT((SUM(CODE(MID(C22,3,1)),-48)),2),PRODUCT(SUM(CODE(MID(C22,5,1)),-65),1/12),1/24)</f>
        <v>-6.958333333333333</v>
      </c>
      <c r="M22" s="59">
        <f>SUM(SUM(-90,PRODUCT(SUM(CODE(MID(C22,2,1)),-65),10)),SUM(CODE(MID(C22,4,1)),-48),PRODUCT(SUM(CODE(RIGHT(C22,1)),-65),1/24),1/48)</f>
        <v>62.0625</v>
      </c>
      <c r="N22" s="51" t="str">
        <f>J$1</f>
        <v>JO62QN</v>
      </c>
      <c r="O22" s="59">
        <f>SUM(SUM(-180,PRODUCT(2,SUM(CODE(MID(N22,1,1)),-65),10)),PRODUCT((SUM(CODE(MID(N22,3,1)),-48)),2),PRODUCT(SUM(CODE(MID(N22,5,1)),-65),1/12),1/24)</f>
        <v>13.375</v>
      </c>
      <c r="P22" s="59">
        <f>SUM(SUM(-90,PRODUCT(SUM(CODE(MID(N22,2,1)),-65),10)),SUM(CODE(MID(N22,4,1)),-48),PRODUCT(SUM(CODE(RIGHT(N22,1)),-65),1/24),1/48)</f>
        <v>52.5625</v>
      </c>
      <c r="Q22" s="60">
        <f>SIN(PRODUCT(PI()/180,P22))</f>
        <v>0.7940169238552975</v>
      </c>
      <c r="R22" s="60">
        <f>SIN(PRODUCT(PI()/180,M22))</f>
        <v>0.8834591814747329</v>
      </c>
      <c r="S22" s="60">
        <f>COS(PRODUCT(PI()/180,P22))</f>
        <v>0.6078956527491955</v>
      </c>
      <c r="T22" s="60">
        <f>COS(PRODUCT(PI()/180,M22))</f>
        <v>0.4685081372484314</v>
      </c>
      <c r="U22" s="60">
        <f>COS(PRODUCT(PI()/180,SUM(L22,-O22)))</f>
        <v>0.9376869369221449</v>
      </c>
      <c r="V22" s="60">
        <f>SUM(PRODUCT(R22,Q22),PRODUCT(T22,S22,U22))</f>
        <v>0.9685385881871715</v>
      </c>
      <c r="W22" s="60">
        <f>ACOS(V22)</f>
        <v>0.2515065807921473</v>
      </c>
      <c r="X22" s="60">
        <f>SIN(W22)</f>
        <v>0.24886342276919796</v>
      </c>
      <c r="Y22" s="60">
        <f>PRODUCT(SUM(R22,-PRODUCT(Q22,V22)),PRODUCT(1/S22,1/X22))</f>
        <v>0.7563517148026249</v>
      </c>
      <c r="Z22" s="61">
        <f>IF(L22=O22,IF(M22&gt;P22,0,180),PRODUCT(180,1/PI(),ACOS(Y22)))</f>
        <v>40.85637979993908</v>
      </c>
    </row>
    <row r="23" spans="1:26" s="62" customFormat="1" ht="12.75">
      <c r="A23" s="63">
        <v>70037</v>
      </c>
      <c r="B23" s="64" t="s">
        <v>91</v>
      </c>
      <c r="C23" s="64" t="s">
        <v>92</v>
      </c>
      <c r="D23" s="54">
        <f>IF(AND(O23&gt;L23,Z23&lt;180),SUM(360,-Z23),Z23)</f>
        <v>38.06986676201871</v>
      </c>
      <c r="E23" s="55">
        <f>PRODUCT(6371,ACOS(SUM(PRODUCT(COS(PRODUCT(PI()/180,P23)),COS(PRODUCT(PI()/180,M23)),COS(PRODUCT(PI()/180,SUM(L23,-O23)))),PRODUCT(SIN(PRODUCT(PI()/180,P23)),SIN(PRODUCT(PI()/180,M23))))))</f>
        <v>1037.0015676466785</v>
      </c>
      <c r="F23" s="56">
        <v>10</v>
      </c>
      <c r="G23" s="53" t="s">
        <v>45</v>
      </c>
      <c r="H23" s="53" t="s">
        <v>93</v>
      </c>
      <c r="I23" s="57">
        <v>110</v>
      </c>
      <c r="J23" s="64" t="s">
        <v>57</v>
      </c>
      <c r="K23" s="58"/>
      <c r="L23" s="59">
        <f>SUM(SUM(-180,PRODUCT(2,SUM(CODE(MID(C23,1,1)),-65),10)),PRODUCT((SUM(CODE(MID(C23,3,1)),-48)),2),PRODUCT(SUM(CODE(MID(C23,5,1)),-65),1/12),1/24)</f>
        <v>24.708333333333336</v>
      </c>
      <c r="M23" s="59">
        <f>SUM(SUM(-90,PRODUCT(SUM(CODE(MID(C23,2,1)),-65),10)),SUM(CODE(MID(C23,4,1)),-48),PRODUCT(SUM(CODE(RIGHT(C23,1)),-65),1/24),1/48)</f>
        <v>59.4375</v>
      </c>
      <c r="N23" s="51" t="str">
        <f>J$1</f>
        <v>JO62QN</v>
      </c>
      <c r="O23" s="59">
        <f>SUM(SUM(-180,PRODUCT(2,SUM(CODE(MID(N23,1,1)),-65),10)),PRODUCT((SUM(CODE(MID(N23,3,1)),-48)),2),PRODUCT(SUM(CODE(MID(N23,5,1)),-65),1/12),1/24)</f>
        <v>13.375</v>
      </c>
      <c r="P23" s="59">
        <f>SUM(SUM(-90,PRODUCT(SUM(CODE(MID(N23,2,1)),-65),10)),SUM(CODE(MID(N23,4,1)),-48),PRODUCT(SUM(CODE(RIGHT(N23,1)),-65),1/24),1/48)</f>
        <v>52.5625</v>
      </c>
      <c r="Q23" s="60">
        <f>SIN(PRODUCT(PI()/180,P23))</f>
        <v>0.7940169238552975</v>
      </c>
      <c r="R23" s="60">
        <f>SIN(PRODUCT(PI()/180,M23))</f>
        <v>0.8610750094504072</v>
      </c>
      <c r="S23" s="60">
        <f>COS(PRODUCT(PI()/180,P23))</f>
        <v>0.6078956527491955</v>
      </c>
      <c r="T23" s="60">
        <f>COS(PRODUCT(PI()/180,M23))</f>
        <v>0.5084779524226998</v>
      </c>
      <c r="U23" s="60">
        <f>COS(PRODUCT(PI()/180,SUM(L23,-O23)))</f>
        <v>0.9805004957559793</v>
      </c>
      <c r="V23" s="60">
        <f>SUM(PRODUCT(R23,Q23),PRODUCT(T23,S23,U23))</f>
        <v>0.986782340280457</v>
      </c>
      <c r="W23" s="60">
        <f>ACOS(V23)</f>
        <v>0.16276904216711324</v>
      </c>
      <c r="X23" s="60">
        <f>SIN(W23)</f>
        <v>0.1620512663036745</v>
      </c>
      <c r="Y23" s="60">
        <f>PRODUCT(SUM(R23,-PRODUCT(Q23,V23)),PRODUCT(1/S23,1/X23))</f>
        <v>0.7872594272242609</v>
      </c>
      <c r="Z23" s="61">
        <f>IF(L23=O23,IF(M23&gt;P23,0,180),PRODUCT(180,1/PI(),ACOS(Y23)))</f>
        <v>38.06986676201871</v>
      </c>
    </row>
    <row r="24" spans="1:26" s="62" customFormat="1" ht="13.5" customHeight="1">
      <c r="A24" s="52">
        <v>70040</v>
      </c>
      <c r="B24" s="53" t="s">
        <v>94</v>
      </c>
      <c r="C24" s="53" t="s">
        <v>95</v>
      </c>
      <c r="D24" s="54">
        <f>IF(AND(O24&gt;L24,Z24&lt;180),SUM(360,-Z24),Z24)</f>
        <v>148.86596433326181</v>
      </c>
      <c r="E24" s="55">
        <f>PRODUCT(6371,ACOS(SUM(PRODUCT(COS(PRODUCT(PI()/180,P24)),COS(PRODUCT(PI()/180,M24)),COS(PRODUCT(PI()/180,SUM(L24,-O24)))),PRODUCT(SIN(PRODUCT(PI()/180,P24)),SIN(PRODUCT(PI()/180,M24))))))</f>
        <v>1823.5794448745953</v>
      </c>
      <c r="F24" s="56">
        <v>10</v>
      </c>
      <c r="G24" s="53" t="s">
        <v>96</v>
      </c>
      <c r="H24" s="53" t="s">
        <v>97</v>
      </c>
      <c r="I24" s="57">
        <v>100</v>
      </c>
      <c r="J24" s="53"/>
      <c r="K24" s="58"/>
      <c r="L24" s="59">
        <f>SUM(SUM(-180,PRODUCT(2,SUM(CODE(MID(C24,1,1)),-65),10)),PRODUCT((SUM(CODE(MID(C24,3,1)),-48)),2),PRODUCT(SUM(CODE(MID(C24,5,1)),-65),1/12),1/24)</f>
        <v>24.041666666666668</v>
      </c>
      <c r="M24" s="59">
        <f>SUM(SUM(-90,PRODUCT(SUM(CODE(MID(C24,2,1)),-65),10)),SUM(CODE(MID(C24,4,1)),-48),PRODUCT(SUM(CODE(RIGHT(C24,1)),-65),1/24),1/48)</f>
        <v>37.9375</v>
      </c>
      <c r="N24" s="51" t="str">
        <f>J$1</f>
        <v>JO62QN</v>
      </c>
      <c r="O24" s="59">
        <f>SUM(SUM(-180,PRODUCT(2,SUM(CODE(MID(N24,1,1)),-65),10)),PRODUCT((SUM(CODE(MID(N24,3,1)),-48)),2),PRODUCT(SUM(CODE(MID(N24,5,1)),-65),1/12),1/24)</f>
        <v>13.375</v>
      </c>
      <c r="P24" s="59">
        <f>SUM(SUM(-90,PRODUCT(SUM(CODE(MID(N24,2,1)),-65),10)),SUM(CODE(MID(N24,4,1)),-48),PRODUCT(SUM(CODE(RIGHT(N24,1)),-65),1/24),1/48)</f>
        <v>52.5625</v>
      </c>
      <c r="Q24" s="60">
        <f>SIN(PRODUCT(PI()/180,P24))</f>
        <v>0.7940169238552975</v>
      </c>
      <c r="R24" s="60">
        <f>SIN(PRODUCT(PI()/180,M24))</f>
        <v>0.6148015228177682</v>
      </c>
      <c r="S24" s="60">
        <f>COS(PRODUCT(PI()/180,P24))</f>
        <v>0.6078956527491955</v>
      </c>
      <c r="T24" s="60">
        <f>COS(PRODUCT(PI()/180,M24))</f>
        <v>0.788681867130818</v>
      </c>
      <c r="U24" s="60">
        <f>COS(PRODUCT(PI()/180,SUM(L24,-O24)))</f>
        <v>0.9827206467064132</v>
      </c>
      <c r="V24" s="60">
        <f>SUM(PRODUCT(R24,Q24),PRODUCT(T24,S24,U24))</f>
        <v>0.9593147435234891</v>
      </c>
      <c r="W24" s="60">
        <f>ACOS(V24)</f>
        <v>0.28623127372070245</v>
      </c>
      <c r="X24" s="60">
        <f>SIN(W24)</f>
        <v>0.28233884404817966</v>
      </c>
      <c r="Y24" s="60">
        <f>PRODUCT(SUM(R24,-PRODUCT(Q24,V24)),PRODUCT(1/S24,1/X24))</f>
        <v>-0.8559600949492022</v>
      </c>
      <c r="Z24" s="61">
        <f>IF(L24=O24,IF(M24&gt;P24,0,180),PRODUCT(180,1/PI(),ACOS(Y24)))</f>
        <v>148.86596433326181</v>
      </c>
    </row>
    <row r="25" spans="1:26" s="62" customFormat="1" ht="12.75">
      <c r="A25" s="74">
        <v>70043</v>
      </c>
      <c r="B25" s="72" t="s">
        <v>98</v>
      </c>
      <c r="C25" s="72" t="s">
        <v>99</v>
      </c>
      <c r="D25" s="69">
        <f>IF(AND(O25&gt;L25,Z25&lt;180),SUM(360,-Z25),Z25)</f>
        <v>260.2775661174385</v>
      </c>
      <c r="E25" s="70">
        <f>PRODUCT(6371,ACOS(SUM(PRODUCT(COS(PRODUCT(PI()/180,P25)),COS(PRODUCT(PI()/180,M25)),COS(PRODUCT(PI()/180,SUM(L25,-O25)))),PRODUCT(SIN(PRODUCT(PI()/180,P25)),SIN(PRODUCT(PI()/180,M25))))))</f>
        <v>543.5247519633261</v>
      </c>
      <c r="F25" s="71">
        <v>4</v>
      </c>
      <c r="G25" s="72" t="s">
        <v>100</v>
      </c>
      <c r="H25" s="72"/>
      <c r="I25" s="73">
        <v>10</v>
      </c>
      <c r="J25" s="72" t="s">
        <v>57</v>
      </c>
      <c r="K25" s="58"/>
      <c r="L25" s="59">
        <f>SUM(SUM(-180,PRODUCT(2,SUM(CODE(MID(C25,1,1)),-65),10)),PRODUCT((SUM(CODE(MID(C25,3,1)),-48)),2),PRODUCT(SUM(CODE(MID(C25,5,1)),-65),1/12),1/24)</f>
        <v>5.625</v>
      </c>
      <c r="M25" s="59">
        <f>SUM(SUM(-90,PRODUCT(SUM(CODE(MID(C25,2,1)),-65),10)),SUM(CODE(MID(C25,4,1)),-48),PRODUCT(SUM(CODE(RIGHT(C25,1)),-65),1/24),1/48)</f>
        <v>51.47916666666667</v>
      </c>
      <c r="N25" s="51" t="str">
        <f>J$1</f>
        <v>JO62QN</v>
      </c>
      <c r="O25" s="59">
        <f>SUM(SUM(-180,PRODUCT(2,SUM(CODE(MID(N25,1,1)),-65),10)),PRODUCT((SUM(CODE(MID(N25,3,1)),-48)),2),PRODUCT(SUM(CODE(MID(N25,5,1)),-65),1/12),1/24)</f>
        <v>13.375</v>
      </c>
      <c r="P25" s="59">
        <f>SUM(SUM(-90,PRODUCT(SUM(CODE(MID(N25,2,1)),-65),10)),SUM(CODE(MID(N25,4,1)),-48),PRODUCT(SUM(CODE(RIGHT(N25,1)),-65),1/24),1/48)</f>
        <v>52.5625</v>
      </c>
      <c r="Q25" s="60">
        <f>SIN(PRODUCT(PI()/180,P25))</f>
        <v>0.7940169238552975</v>
      </c>
      <c r="R25" s="60">
        <f>SIN(PRODUCT(PI()/180,M25))</f>
        <v>0.7823817524127428</v>
      </c>
      <c r="S25" s="60">
        <f>COS(PRODUCT(PI()/180,P25))</f>
        <v>0.6078956527491955</v>
      </c>
      <c r="T25" s="60">
        <f>COS(PRODUCT(PI()/180,M25))</f>
        <v>0.6227991598353081</v>
      </c>
      <c r="U25" s="60">
        <f>COS(PRODUCT(PI()/180,SUM(L25,-O25)))</f>
        <v>0.9908658973868822</v>
      </c>
      <c r="V25" s="60">
        <f>SUM(PRODUCT(R25,Q25),PRODUCT(T25,S25,U25))</f>
        <v>0.996363111180971</v>
      </c>
      <c r="W25" s="60">
        <f>ACOS(V25)</f>
        <v>0.08531231391670478</v>
      </c>
      <c r="X25" s="60">
        <f>SIN(W25)</f>
        <v>0.08520886501870596</v>
      </c>
      <c r="Y25" s="60">
        <f>PRODUCT(SUM(R25,-PRODUCT(Q25,V25)),PRODUCT(1/S25,1/X25))</f>
        <v>-0.16887531401766098</v>
      </c>
      <c r="Z25" s="61">
        <f>IF(L25=O25,IF(M25&gt;P25,0,180),PRODUCT(180,1/PI(),ACOS(Y25)))</f>
        <v>99.72243388256155</v>
      </c>
    </row>
    <row r="26" spans="1:26" s="62" customFormat="1" ht="12.75">
      <c r="A26" s="52">
        <v>70050</v>
      </c>
      <c r="B26" s="53" t="s">
        <v>101</v>
      </c>
      <c r="C26" s="53" t="s">
        <v>102</v>
      </c>
      <c r="D26" s="54">
        <f>IF(AND(O26&gt;L26,Z26&lt;180),SUM(360,-Z26),Z26)</f>
        <v>269.5019497466237</v>
      </c>
      <c r="E26" s="55">
        <f>PRODUCT(6371,ACOS(SUM(PRODUCT(COS(PRODUCT(PI()/180,P26)),COS(PRODUCT(PI()/180,M26)),COS(PRODUCT(PI()/180,SUM(L26,-O26)))),PRODUCT(SIN(PRODUCT(PI()/180,P26)),SIN(PRODUCT(PI()/180,M26))))))</f>
        <v>1007.0306670811589</v>
      </c>
      <c r="F26" s="56">
        <v>10</v>
      </c>
      <c r="G26" s="53" t="s">
        <v>37</v>
      </c>
      <c r="H26" s="53"/>
      <c r="I26" s="57">
        <v>140</v>
      </c>
      <c r="J26" s="53" t="s">
        <v>103</v>
      </c>
      <c r="K26" s="58"/>
      <c r="L26" s="59">
        <f>SUM(SUM(-180,PRODUCT(2,SUM(CODE(MID(C26,1,1)),-65),10)),PRODUCT((SUM(CODE(MID(C26,3,1)),-48)),2),PRODUCT(SUM(CODE(MID(C26,5,1)),-65),1/12),1/24)</f>
        <v>-1.2916666666666654</v>
      </c>
      <c r="M26" s="59">
        <f>SUM(SUM(-90,PRODUCT(SUM(CODE(MID(C26,2,1)),-65),10)),SUM(CODE(MID(C26,4,1)),-48),PRODUCT(SUM(CODE(RIGHT(C26,1)),-65),1/24),1/48)</f>
        <v>51.5625</v>
      </c>
      <c r="N26" s="51" t="str">
        <f>J$1</f>
        <v>JO62QN</v>
      </c>
      <c r="O26" s="59">
        <f>SUM(SUM(-180,PRODUCT(2,SUM(CODE(MID(N26,1,1)),-65),10)),PRODUCT((SUM(CODE(MID(N26,3,1)),-48)),2),PRODUCT(SUM(CODE(MID(N26,5,1)),-65),1/12),1/24)</f>
        <v>13.375</v>
      </c>
      <c r="P26" s="59">
        <f>SUM(SUM(-90,PRODUCT(SUM(CODE(MID(N26,2,1)),-65),10)),SUM(CODE(MID(N26,4,1)),-48),PRODUCT(SUM(CODE(RIGHT(N26,1)),-65),1/24),1/48)</f>
        <v>52.5625</v>
      </c>
      <c r="Q26" s="60">
        <f>SIN(PRODUCT(PI()/180,P26))</f>
        <v>0.7940169238552975</v>
      </c>
      <c r="R26" s="60">
        <f>SIN(PRODUCT(PI()/180,M26))</f>
        <v>0.7832867492286504</v>
      </c>
      <c r="S26" s="60">
        <f>COS(PRODUCT(PI()/180,P26))</f>
        <v>0.6078956527491955</v>
      </c>
      <c r="T26" s="60">
        <f>COS(PRODUCT(PI()/180,M26))</f>
        <v>0.6216605733700774</v>
      </c>
      <c r="U26" s="60">
        <f>COS(PRODUCT(PI()/180,SUM(L26,-O26)))</f>
        <v>0.9674152194628639</v>
      </c>
      <c r="V26" s="60">
        <f>SUM(PRODUCT(R26,Q26),PRODUCT(T26,S26,U26))</f>
        <v>0.9875337514866385</v>
      </c>
      <c r="W26" s="60">
        <f>ACOS(V26)</f>
        <v>0.15806477273287692</v>
      </c>
      <c r="X26" s="60">
        <f>SIN(W26)</f>
        <v>0.15740740031753964</v>
      </c>
      <c r="Y26" s="60">
        <f>PRODUCT(SUM(R26,-PRODUCT(Q26,V26)),PRODUCT(1/S26,1/X26))</f>
        <v>-0.008692507290903154</v>
      </c>
      <c r="Z26" s="61">
        <f>IF(L26=O26,IF(M26&gt;P26,0,180),PRODUCT(180,1/PI(),ACOS(Y26)))</f>
        <v>90.49805025337629</v>
      </c>
    </row>
    <row r="27" spans="1:26" s="62" customFormat="1" ht="12.75">
      <c r="A27" s="52">
        <v>70055</v>
      </c>
      <c r="B27" s="53" t="s">
        <v>104</v>
      </c>
      <c r="C27" s="53" t="s">
        <v>105</v>
      </c>
      <c r="D27" s="54">
        <f>IF(AND(O27&gt;L27,Z27&lt;180),SUM(360,-Z27),Z27)</f>
        <v>151.32045533319462</v>
      </c>
      <c r="E27" s="55">
        <f>PRODUCT(6371,ACOS(SUM(PRODUCT(COS(PRODUCT(PI()/180,P27)),COS(PRODUCT(PI()/180,M27)),COS(PRODUCT(PI()/180,SUM(L27,-O27)))),PRODUCT(SIN(PRODUCT(PI()/180,P27)),SIN(PRODUCT(PI()/180,M27))))))</f>
        <v>2105.1068088257716</v>
      </c>
      <c r="F27" s="56">
        <v>7</v>
      </c>
      <c r="G27" s="53" t="s">
        <v>85</v>
      </c>
      <c r="H27" s="53"/>
      <c r="I27" s="57">
        <v>260</v>
      </c>
      <c r="J27" s="64"/>
      <c r="K27" s="58"/>
      <c r="L27" s="59">
        <f>SUM(SUM(-180,PRODUCT(2,SUM(CODE(MID(C27,1,1)),-65),10)),PRODUCT((SUM(CODE(MID(C27,3,1)),-48)),2),PRODUCT(SUM(CODE(MID(C27,5,1)),-65),1/12),1/24)</f>
        <v>24.375</v>
      </c>
      <c r="M27" s="59">
        <f>SUM(SUM(-90,PRODUCT(SUM(CODE(MID(C27,2,1)),-65),10)),SUM(CODE(MID(C27,4,1)),-48),PRODUCT(SUM(CODE(RIGHT(C27,1)),-65),1/24),1/48)</f>
        <v>35.3125</v>
      </c>
      <c r="N27" s="51" t="str">
        <f>J$1</f>
        <v>JO62QN</v>
      </c>
      <c r="O27" s="59">
        <f>SUM(SUM(-180,PRODUCT(2,SUM(CODE(MID(N27,1,1)),-65),10)),PRODUCT((SUM(CODE(MID(N27,3,1)),-48)),2),PRODUCT(SUM(CODE(MID(N27,5,1)),-65),1/12),1/24)</f>
        <v>13.375</v>
      </c>
      <c r="P27" s="59">
        <f>SUM(SUM(-90,PRODUCT(SUM(CODE(MID(N27,2,1)),-65),10)),SUM(CODE(MID(N27,4,1)),-48),PRODUCT(SUM(CODE(RIGHT(N27,1)),-65),1/24),1/48)</f>
        <v>52.5625</v>
      </c>
      <c r="Q27" s="60">
        <f>SIN(PRODUCT(PI()/180,P27))</f>
        <v>0.7940169238552975</v>
      </c>
      <c r="R27" s="60">
        <f>SIN(PRODUCT(PI()/180,M27))</f>
        <v>0.5780356642313033</v>
      </c>
      <c r="S27" s="60">
        <f>COS(PRODUCT(PI()/180,P27))</f>
        <v>0.6078956527491955</v>
      </c>
      <c r="T27" s="60">
        <f>COS(PRODUCT(PI()/180,M27))</f>
        <v>0.81601150168161</v>
      </c>
      <c r="U27" s="60">
        <f>COS(PRODUCT(PI()/180,SUM(L27,-O27)))</f>
        <v>0.981627183447664</v>
      </c>
      <c r="V27" s="60">
        <f>SUM(PRODUCT(R27,Q27),PRODUCT(T27,S27,U27))</f>
        <v>0.9459061116640055</v>
      </c>
      <c r="W27" s="60">
        <f>ACOS(V27)</f>
        <v>0.33042015520730994</v>
      </c>
      <c r="X27" s="60">
        <f>SIN(W27)</f>
        <v>0.3244404843984208</v>
      </c>
      <c r="Y27" s="60">
        <f>PRODUCT(SUM(R27,-PRODUCT(Q27,V27)),PRODUCT(1/S27,1/X27))</f>
        <v>-0.8773175537923183</v>
      </c>
      <c r="Z27" s="61">
        <f>IF(L27=O27,IF(M27&gt;P27,0,180),PRODUCT(180,1/PI(),ACOS(Y27)))</f>
        <v>151.32045533319462</v>
      </c>
    </row>
    <row r="28" spans="1:26" s="62" customFormat="1" ht="12.75">
      <c r="A28" s="63">
        <v>70055</v>
      </c>
      <c r="B28" s="64" t="s">
        <v>106</v>
      </c>
      <c r="C28" s="64" t="s">
        <v>105</v>
      </c>
      <c r="D28" s="54">
        <f>IF(AND(O28&gt;L28,Z28&lt;180),SUM(360,-Z28),Z28)</f>
        <v>151.32045533319462</v>
      </c>
      <c r="E28" s="55">
        <f>PRODUCT(6371,ACOS(SUM(PRODUCT(COS(PRODUCT(PI()/180,P28)),COS(PRODUCT(PI()/180,M28)),COS(PRODUCT(PI()/180,SUM(L28,-O28)))),PRODUCT(SIN(PRODUCT(PI()/180,P28)),SIN(PRODUCT(PI()/180,M28))))))</f>
        <v>2105.1068088257716</v>
      </c>
      <c r="F28" s="65"/>
      <c r="G28" s="64"/>
      <c r="H28" s="64"/>
      <c r="I28" s="66"/>
      <c r="J28" s="64"/>
      <c r="K28" s="58"/>
      <c r="L28" s="59">
        <f>SUM(SUM(-180,PRODUCT(2,SUM(CODE(MID(C28,1,1)),-65),10)),PRODUCT((SUM(CODE(MID(C28,3,1)),-48)),2),PRODUCT(SUM(CODE(MID(C28,5,1)),-65),1/12),1/24)</f>
        <v>24.375</v>
      </c>
      <c r="M28" s="59">
        <f>SUM(SUM(-90,PRODUCT(SUM(CODE(MID(C28,2,1)),-65),10)),SUM(CODE(MID(C28,4,1)),-48),PRODUCT(SUM(CODE(RIGHT(C28,1)),-65),1/24),1/48)</f>
        <v>35.3125</v>
      </c>
      <c r="N28" s="51" t="str">
        <f>J$1</f>
        <v>JO62QN</v>
      </c>
      <c r="O28" s="59">
        <f>SUM(SUM(-180,PRODUCT(2,SUM(CODE(MID(N28,1,1)),-65),10)),PRODUCT((SUM(CODE(MID(N28,3,1)),-48)),2),PRODUCT(SUM(CODE(MID(N28,5,1)),-65),1/12),1/24)</f>
        <v>13.375</v>
      </c>
      <c r="P28" s="59">
        <f>SUM(SUM(-90,PRODUCT(SUM(CODE(MID(N28,2,1)),-65),10)),SUM(CODE(MID(N28,4,1)),-48),PRODUCT(SUM(CODE(RIGHT(N28,1)),-65),1/24),1/48)</f>
        <v>52.5625</v>
      </c>
      <c r="Q28" s="60">
        <f>SIN(PRODUCT(PI()/180,P28))</f>
        <v>0.7940169238552975</v>
      </c>
      <c r="R28" s="60">
        <f>SIN(PRODUCT(PI()/180,M28))</f>
        <v>0.5780356642313033</v>
      </c>
      <c r="S28" s="60">
        <f>COS(PRODUCT(PI()/180,P28))</f>
        <v>0.6078956527491955</v>
      </c>
      <c r="T28" s="60">
        <f>COS(PRODUCT(PI()/180,M28))</f>
        <v>0.81601150168161</v>
      </c>
      <c r="U28" s="60">
        <f>COS(PRODUCT(PI()/180,SUM(L28,-O28)))</f>
        <v>0.981627183447664</v>
      </c>
      <c r="V28" s="60">
        <f>SUM(PRODUCT(R28,Q28),PRODUCT(T28,S28,U28))</f>
        <v>0.9459061116640055</v>
      </c>
      <c r="W28" s="60">
        <f>ACOS(V28)</f>
        <v>0.33042015520730994</v>
      </c>
      <c r="X28" s="60">
        <f>SIN(W28)</f>
        <v>0.3244404843984208</v>
      </c>
      <c r="Y28" s="60">
        <f>PRODUCT(SUM(R28,-PRODUCT(Q28,V28)),PRODUCT(1/S28,1/X28))</f>
        <v>-0.8773175537923183</v>
      </c>
      <c r="Z28" s="61">
        <f>IF(L28=O28,IF(M28&gt;P28,0,180),PRODUCT(180,1/PI(),ACOS(Y28)))</f>
        <v>151.32045533319462</v>
      </c>
    </row>
    <row r="29" spans="1:26" s="62" customFormat="1" ht="12.75">
      <c r="A29" s="63">
        <v>70057</v>
      </c>
      <c r="B29" s="64" t="s">
        <v>107</v>
      </c>
      <c r="C29" s="64" t="s">
        <v>108</v>
      </c>
      <c r="D29" s="54">
        <f>IF(AND(O29&gt;L29,Z29&lt;180),SUM(360,-Z29),Z29)</f>
        <v>175.02947975109942</v>
      </c>
      <c r="E29" s="55">
        <f>PRODUCT(6371,ACOS(SUM(PRODUCT(COS(PRODUCT(PI()/180,P29)),COS(PRODUCT(PI()/180,M29)),COS(PRODUCT(PI()/180,SUM(L29,-O29)))),PRODUCT(SIN(PRODUCT(PI()/180,P29)),SIN(PRODUCT(PI()/180,M29))))))</f>
        <v>1616.9697597069382</v>
      </c>
      <c r="F29" s="65"/>
      <c r="G29" s="64"/>
      <c r="H29" s="64"/>
      <c r="I29" s="66"/>
      <c r="J29" s="64"/>
      <c r="K29" s="58"/>
      <c r="L29" s="59">
        <f>SUM(SUM(-180,PRODUCT(2,SUM(CODE(MID(C29,1,1)),-65),10)),PRODUCT((SUM(CODE(MID(C29,3,1)),-48)),2),PRODUCT(SUM(CODE(MID(C29,5,1)),-65),1/12),1/24)</f>
        <v>14.958333333333332</v>
      </c>
      <c r="M29" s="59">
        <f>SUM(SUM(-90,PRODUCT(SUM(CODE(MID(C29,2,1)),-65),10)),SUM(CODE(MID(C29,4,1)),-48),PRODUCT(SUM(CODE(RIGHT(C29,1)),-65),1/24),1/48)</f>
        <v>38.0625</v>
      </c>
      <c r="N29" s="51" t="str">
        <f>J$1</f>
        <v>JO62QN</v>
      </c>
      <c r="O29" s="59">
        <f>SUM(SUM(-180,PRODUCT(2,SUM(CODE(MID(N29,1,1)),-65),10)),PRODUCT((SUM(CODE(MID(N29,3,1)),-48)),2),PRODUCT(SUM(CODE(MID(N29,5,1)),-65),1/12),1/24)</f>
        <v>13.375</v>
      </c>
      <c r="P29" s="59">
        <f>SUM(SUM(-90,PRODUCT(SUM(CODE(MID(N29,2,1)),-65),10)),SUM(CODE(MID(N29,4,1)),-48),PRODUCT(SUM(CODE(RIGHT(N29,1)),-65),1/24),1/48)</f>
        <v>52.5625</v>
      </c>
      <c r="Q29" s="60">
        <f>SIN(PRODUCT(PI()/180,P29))</f>
        <v>0.7940169238552975</v>
      </c>
      <c r="R29" s="60">
        <f>SIN(PRODUCT(PI()/180,M29))</f>
        <v>0.6165206952507691</v>
      </c>
      <c r="S29" s="60">
        <f>COS(PRODUCT(PI()/180,P29))</f>
        <v>0.6078956527491955</v>
      </c>
      <c r="T29" s="60">
        <f>COS(PRODUCT(PI()/180,M29))</f>
        <v>0.7873387024194278</v>
      </c>
      <c r="U29" s="60">
        <f>COS(PRODUCT(PI()/180,SUM(L29,-O29)))</f>
        <v>0.9996181948242318</v>
      </c>
      <c r="V29" s="60">
        <f>SUM(PRODUCT(R29,Q29),PRODUCT(T29,S29,U29))</f>
        <v>0.9679649008710007</v>
      </c>
      <c r="W29" s="60">
        <f>ACOS(V29)</f>
        <v>0.2538015632878572</v>
      </c>
      <c r="X29" s="60">
        <f>SIN(W29)</f>
        <v>0.2510855445496489</v>
      </c>
      <c r="Y29" s="60">
        <f>PRODUCT(SUM(R29,-PRODUCT(Q29,V29)),PRODUCT(1/S29,1/X29))</f>
        <v>-0.9962394094898442</v>
      </c>
      <c r="Z29" s="61">
        <f>IF(L29=O29,IF(M29&gt;P29,0,180),PRODUCT(180,1/PI(),ACOS(Y29)))</f>
        <v>175.02947975109942</v>
      </c>
    </row>
    <row r="30" spans="1:26" s="62" customFormat="1" ht="12.75">
      <c r="A30" s="74">
        <v>70060</v>
      </c>
      <c r="B30" s="72" t="s">
        <v>109</v>
      </c>
      <c r="C30" s="72" t="s">
        <v>110</v>
      </c>
      <c r="D30" s="69">
        <f>IF(AND(O30&gt;L30,Z30&lt;180),SUM(360,-Z30),Z30)</f>
        <v>157.9574001119345</v>
      </c>
      <c r="E30" s="70">
        <f>PRODUCT(6371,ACOS(SUM(PRODUCT(COS(PRODUCT(PI()/180,P30)),COS(PRODUCT(PI()/180,M30)),COS(PRODUCT(PI()/180,SUM(L30,-O30)))),PRODUCT(SIN(PRODUCT(PI()/180,P30)),SIN(PRODUCT(PI()/180,M30))))))</f>
        <v>619.57431390876</v>
      </c>
      <c r="F30" s="75">
        <v>10</v>
      </c>
      <c r="G30" s="68" t="s">
        <v>111</v>
      </c>
      <c r="H30" s="68" t="s">
        <v>36</v>
      </c>
      <c r="I30" s="73">
        <v>725</v>
      </c>
      <c r="J30" s="68" t="s">
        <v>50</v>
      </c>
      <c r="K30" s="58"/>
      <c r="L30" s="59">
        <f>SUM(SUM(-180,PRODUCT(2,SUM(CODE(MID(C30,1,1)),-65),10)),PRODUCT((SUM(CODE(MID(C30,3,1)),-48)),2),PRODUCT(SUM(CODE(MID(C30,5,1)),-65),1/12),1/24)</f>
        <v>16.458333333333336</v>
      </c>
      <c r="M30" s="59">
        <f>SUM(SUM(-90,PRODUCT(SUM(CODE(MID(C30,2,1)),-65),10)),SUM(CODE(MID(C30,4,1)),-48),PRODUCT(SUM(CODE(RIGHT(C30,1)),-65),1/24),1/48)</f>
        <v>47.35416666666667</v>
      </c>
      <c r="N30" s="51" t="str">
        <f>J$1</f>
        <v>JO62QN</v>
      </c>
      <c r="O30" s="59">
        <f>SUM(SUM(-180,PRODUCT(2,SUM(CODE(MID(N30,1,1)),-65),10)),PRODUCT((SUM(CODE(MID(N30,3,1)),-48)),2),PRODUCT(SUM(CODE(MID(N30,5,1)),-65),1/12),1/24)</f>
        <v>13.375</v>
      </c>
      <c r="P30" s="59">
        <f>SUM(SUM(-90,PRODUCT(SUM(CODE(MID(N30,2,1)),-65),10)),SUM(CODE(MID(N30,4,1)),-48),PRODUCT(SUM(CODE(RIGHT(N30,1)),-65),1/24),1/48)</f>
        <v>52.5625</v>
      </c>
      <c r="Q30" s="60">
        <f>SIN(PRODUCT(PI()/180,P30))</f>
        <v>0.7940169238552975</v>
      </c>
      <c r="R30" s="60">
        <f>SIN(PRODUCT(PI()/180,M30))</f>
        <v>0.7355553897548904</v>
      </c>
      <c r="S30" s="60">
        <f>COS(PRODUCT(PI()/180,P30))</f>
        <v>0.6078956527491955</v>
      </c>
      <c r="T30" s="60">
        <f>COS(PRODUCT(PI()/180,M30))</f>
        <v>0.6774645884491168</v>
      </c>
      <c r="U30" s="60">
        <f>COS(PRODUCT(PI()/180,SUM(L30,-O30)))</f>
        <v>0.9985523589689617</v>
      </c>
      <c r="V30" s="60">
        <f>SUM(PRODUCT(R30,Q30),PRODUCT(T30,S30,U30))</f>
        <v>0.9952750273186457</v>
      </c>
      <c r="W30" s="60">
        <f>ACOS(V30)</f>
        <v>0.09724914674442944</v>
      </c>
      <c r="X30" s="60">
        <f>SIN(W30)</f>
        <v>0.09709593192234707</v>
      </c>
      <c r="Y30" s="60">
        <f>PRODUCT(SUM(R30,-PRODUCT(Q30,V30)),PRODUCT(1/S30,1/X30))</f>
        <v>-0.9269050752023761</v>
      </c>
      <c r="Z30" s="61">
        <f>IF(L30=O30,IF(M30&gt;P30,0,180),PRODUCT(180,1/PI(),ACOS(Y30)))</f>
        <v>157.9574001119345</v>
      </c>
    </row>
    <row r="31" spans="1:26" s="62" customFormat="1" ht="12.75">
      <c r="A31" s="63">
        <v>70064</v>
      </c>
      <c r="B31" s="64" t="s">
        <v>112</v>
      </c>
      <c r="C31" s="64" t="s">
        <v>113</v>
      </c>
      <c r="D31" s="54">
        <f>IF(AND(O31&gt;L31,Z31&lt;180),SUM(360,-Z31),Z31)</f>
        <v>320.8030769011812</v>
      </c>
      <c r="E31" s="55">
        <f>PRODUCT(6371,ACOS(SUM(PRODUCT(COS(PRODUCT(PI()/180,P31)),COS(PRODUCT(PI()/180,M31)),COS(PRODUCT(PI()/180,SUM(L31,-O31)))),PRODUCT(SIN(PRODUCT(PI()/180,P31)),SIN(PRODUCT(PI()/180,M31))))))</f>
        <v>1255.5938817673473</v>
      </c>
      <c r="F31" s="65"/>
      <c r="G31" s="64"/>
      <c r="H31" s="64"/>
      <c r="I31" s="66"/>
      <c r="J31" s="64"/>
      <c r="K31" s="58"/>
      <c r="L31" s="59">
        <f>SUM(SUM(-180,PRODUCT(2,SUM(CODE(MID(C31,1,1)),-65),10)),PRODUCT((SUM(CODE(MID(C31,3,1)),-48)),2),PRODUCT(SUM(CODE(MID(C31,5,1)),-65),1/12),1/24)</f>
        <v>-1.2083333333333333</v>
      </c>
      <c r="M31" s="59">
        <f>SUM(SUM(-90,PRODUCT(SUM(CODE(MID(C31,2,1)),-65),10)),SUM(CODE(MID(C31,4,1)),-48),PRODUCT(SUM(CODE(RIGHT(C31,1)),-65),1/24),1/48)</f>
        <v>60.5625</v>
      </c>
      <c r="N31" s="51" t="str">
        <f>J$1</f>
        <v>JO62QN</v>
      </c>
      <c r="O31" s="59">
        <f>SUM(SUM(-180,PRODUCT(2,SUM(CODE(MID(N31,1,1)),-65),10)),PRODUCT((SUM(CODE(MID(N31,3,1)),-48)),2),PRODUCT(SUM(CODE(MID(N31,5,1)),-65),1/12),1/24)</f>
        <v>13.375</v>
      </c>
      <c r="P31" s="59">
        <f>SUM(SUM(-90,PRODUCT(SUM(CODE(MID(N31,2,1)),-65),10)),SUM(CODE(MID(N31,4,1)),-48),PRODUCT(SUM(CODE(RIGHT(N31,1)),-65),1/24),1/48)</f>
        <v>52.5625</v>
      </c>
      <c r="Q31" s="60">
        <f>SIN(PRODUCT(PI()/180,P31))</f>
        <v>0.7940169238552975</v>
      </c>
      <c r="R31" s="60">
        <f>SIN(PRODUCT(PI()/180,M31))</f>
        <v>0.8708923287875566</v>
      </c>
      <c r="S31" s="60">
        <f>COS(PRODUCT(PI()/180,P31))</f>
        <v>0.6078956527491955</v>
      </c>
      <c r="T31" s="60">
        <f>COS(PRODUCT(PI()/180,M31))</f>
        <v>0.4914738565366283</v>
      </c>
      <c r="U31" s="60">
        <f>COS(PRODUCT(PI()/180,SUM(L31,-O31)))</f>
        <v>0.9677824535432009</v>
      </c>
      <c r="V31" s="60">
        <f>SUM(PRODUCT(R31,Q31),PRODUCT(T31,S31,U31))</f>
        <v>0.9806425992468708</v>
      </c>
      <c r="W31" s="60">
        <f>ACOS(V31)</f>
        <v>0.1970795607859594</v>
      </c>
      <c r="X31" s="60">
        <f>SIN(W31)</f>
        <v>0.19580626277609492</v>
      </c>
      <c r="Y31" s="60">
        <f>PRODUCT(SUM(R31,-PRODUCT(Q31,V31)),PRODUCT(1/S31,1/X31))</f>
        <v>0.7749784288599673</v>
      </c>
      <c r="Z31" s="61">
        <f>IF(L31=O31,IF(M31&gt;P31,0,180),PRODUCT(180,1/PI(),ACOS(Y31)))</f>
        <v>39.19692309881881</v>
      </c>
    </row>
    <row r="32" spans="1:26" s="62" customFormat="1" ht="12.75">
      <c r="A32" s="52">
        <v>70065</v>
      </c>
      <c r="B32" s="53" t="s">
        <v>114</v>
      </c>
      <c r="C32" s="53" t="s">
        <v>115</v>
      </c>
      <c r="D32" s="54">
        <f>IF(AND(O32&gt;L32,Z32&lt;180),SUM(360,-Z32),Z32)</f>
        <v>333.6660330714058</v>
      </c>
      <c r="E32" s="55">
        <f>PRODUCT(6371,ACOS(SUM(PRODUCT(COS(PRODUCT(PI()/180,P32)),COS(PRODUCT(PI()/180,M32)),COS(PRODUCT(PI()/180,SUM(L32,-O32)))),PRODUCT(SIN(PRODUCT(PI()/180,P32)),SIN(PRODUCT(PI()/180,M32))))))</f>
        <v>705.971392884088</v>
      </c>
      <c r="F32" s="56">
        <v>20</v>
      </c>
      <c r="G32" s="53" t="s">
        <v>42</v>
      </c>
      <c r="H32" s="53"/>
      <c r="I32" s="57">
        <v>80</v>
      </c>
      <c r="J32" s="64" t="s">
        <v>57</v>
      </c>
      <c r="K32" s="58"/>
      <c r="L32" s="59">
        <f>SUM(SUM(-180,PRODUCT(2,SUM(CODE(MID(C32,1,1)),-65),10)),PRODUCT((SUM(CODE(MID(C32,3,1)),-48)),2),PRODUCT(SUM(CODE(MID(C32,5,1)),-65),1/12),1/24)</f>
        <v>8.041666666666666</v>
      </c>
      <c r="M32" s="59">
        <f>SUM(SUM(-90,PRODUCT(SUM(CODE(MID(C32,2,1)),-65),10)),SUM(CODE(MID(C32,4,1)),-48),PRODUCT(SUM(CODE(RIGHT(C32,1)),-65),1/24),1/48)</f>
        <v>58.145833333333336</v>
      </c>
      <c r="N32" s="51" t="str">
        <f>J$1</f>
        <v>JO62QN</v>
      </c>
      <c r="O32" s="59">
        <f>SUM(SUM(-180,PRODUCT(2,SUM(CODE(MID(N32,1,1)),-65),10)),PRODUCT((SUM(CODE(MID(N32,3,1)),-48)),2),PRODUCT(SUM(CODE(MID(N32,5,1)),-65),1/12),1/24)</f>
        <v>13.375</v>
      </c>
      <c r="P32" s="59">
        <f>SUM(SUM(-90,PRODUCT(SUM(CODE(MID(N32,2,1)),-65),10)),SUM(CODE(MID(N32,4,1)),-48),PRODUCT(SUM(CODE(RIGHT(N32,1)),-65),1/24),1/48)</f>
        <v>52.5625</v>
      </c>
      <c r="Q32" s="60">
        <f>SIN(PRODUCT(PI()/180,P32))</f>
        <v>0.7940169238552975</v>
      </c>
      <c r="R32" s="60">
        <f>SIN(PRODUCT(PI()/180,M32))</f>
        <v>0.849394136273722</v>
      </c>
      <c r="S32" s="60">
        <f>COS(PRODUCT(PI()/180,P32))</f>
        <v>0.6078956527491955</v>
      </c>
      <c r="T32" s="60">
        <f>COS(PRODUCT(PI()/180,M32))</f>
        <v>0.5277590371218837</v>
      </c>
      <c r="U32" s="60">
        <f>COS(PRODUCT(PI()/180,SUM(L32,-O32)))</f>
        <v>0.9956707906498045</v>
      </c>
      <c r="V32" s="60">
        <f>SUM(PRODUCT(R32,Q32),PRODUCT(T32,S32,U32))</f>
        <v>0.993866836150967</v>
      </c>
      <c r="W32" s="60">
        <f>ACOS(V32)</f>
        <v>0.11081013857857291</v>
      </c>
      <c r="X32" s="60">
        <f>SIN(W32)</f>
        <v>0.11058350690436083</v>
      </c>
      <c r="Y32" s="60">
        <f>PRODUCT(SUM(R32,-PRODUCT(Q32,V32)),PRODUCT(1/S32,1/X32))</f>
        <v>0.8962236048678451</v>
      </c>
      <c r="Z32" s="61">
        <f>IF(L32=O32,IF(M32&gt;P32,0,180),PRODUCT(180,1/PI(),ACOS(Y32)))</f>
        <v>26.333966928594197</v>
      </c>
    </row>
    <row r="33" spans="1:26" s="62" customFormat="1" ht="12.75">
      <c r="A33" s="63">
        <v>70070</v>
      </c>
      <c r="B33" s="64" t="s">
        <v>116</v>
      </c>
      <c r="C33" s="64" t="s">
        <v>117</v>
      </c>
      <c r="D33" s="54">
        <f>IF(AND(O33&gt;L33,Z33&lt;180),SUM(360,-Z33),Z33)</f>
        <v>291.5346003196807</v>
      </c>
      <c r="E33" s="55">
        <f>PRODUCT(6371,ACOS(SUM(PRODUCT(COS(PRODUCT(PI()/180,P33)),COS(PRODUCT(PI()/180,M33)),COS(PRODUCT(PI()/180,SUM(L33,-O33)))),PRODUCT(SIN(PRODUCT(PI()/180,P33)),SIN(PRODUCT(PI()/180,M33))))))</f>
        <v>1015.008149866688</v>
      </c>
      <c r="F33" s="65"/>
      <c r="G33" s="64"/>
      <c r="H33" s="64"/>
      <c r="I33" s="66"/>
      <c r="J33" s="64"/>
      <c r="K33" s="58"/>
      <c r="L33" s="59">
        <f>SUM(SUM(-180,PRODUCT(2,SUM(CODE(MID(C33,1,1)),-65),10)),PRODUCT((SUM(CODE(MID(C33,3,1)),-48)),2),PRODUCT(SUM(CODE(MID(C33,5,1)),-65),1/12),1/24)</f>
        <v>-1.5416666666666654</v>
      </c>
      <c r="M33" s="59">
        <f>SUM(SUM(-90,PRODUCT(SUM(CODE(MID(C33,2,1)),-65),10)),SUM(CODE(MID(C33,4,1)),-48),PRODUCT(SUM(CODE(RIGHT(C33,1)),-65),1/24),1/48)</f>
        <v>55.020833333333336</v>
      </c>
      <c r="N33" s="51" t="str">
        <f>J$1</f>
        <v>JO62QN</v>
      </c>
      <c r="O33" s="59">
        <f>SUM(SUM(-180,PRODUCT(2,SUM(CODE(MID(N33,1,1)),-65),10)),PRODUCT((SUM(CODE(MID(N33,3,1)),-48)),2),PRODUCT(SUM(CODE(MID(N33,5,1)),-65),1/12),1/24)</f>
        <v>13.375</v>
      </c>
      <c r="P33" s="59">
        <f>SUM(SUM(-90,PRODUCT(SUM(CODE(MID(N33,2,1)),-65),10)),SUM(CODE(MID(N33,4,1)),-48),PRODUCT(SUM(CODE(RIGHT(N33,1)),-65),1/24),1/48)</f>
        <v>52.5625</v>
      </c>
      <c r="Q33" s="60">
        <f>SIN(PRODUCT(PI()/180,P33))</f>
        <v>0.7940169238552975</v>
      </c>
      <c r="R33" s="60">
        <f>SIN(PRODUCT(PI()/180,M33))</f>
        <v>0.8193605484109877</v>
      </c>
      <c r="S33" s="60">
        <f>COS(PRODUCT(PI()/180,P33))</f>
        <v>0.6078956527491955</v>
      </c>
      <c r="T33" s="60">
        <f>COS(PRODUCT(PI()/180,M33))</f>
        <v>0.5732785463521598</v>
      </c>
      <c r="U33" s="60">
        <f>COS(PRODUCT(PI()/180,SUM(L33,-O33)))</f>
        <v>0.9663012415393795</v>
      </c>
      <c r="V33" s="60">
        <f>SUM(PRODUCT(R33,Q33),PRODUCT(T33,S33,U33))</f>
        <v>0.9873358788200062</v>
      </c>
      <c r="W33" s="60">
        <f>ACOS(V33)</f>
        <v>0.1593169282477928</v>
      </c>
      <c r="X33" s="60">
        <f>SIN(W33)</f>
        <v>0.15864382242850203</v>
      </c>
      <c r="Y33" s="60">
        <f>PRODUCT(SUM(R33,-PRODUCT(Q33,V33)),PRODUCT(1/S33,1/X33))</f>
        <v>0.36706302926239587</v>
      </c>
      <c r="Z33" s="61">
        <f>IF(L33=O33,IF(M33&gt;P33,0,180),PRODUCT(180,1/PI(),ACOS(Y33)))</f>
        <v>68.4653996803193</v>
      </c>
    </row>
    <row r="34" spans="1:26" s="62" customFormat="1" ht="12.75">
      <c r="A34" s="63">
        <v>70070</v>
      </c>
      <c r="B34" s="64" t="s">
        <v>118</v>
      </c>
      <c r="C34" s="64" t="s">
        <v>119</v>
      </c>
      <c r="D34" s="54">
        <f>IF(AND(O34&gt;L34,Z34&lt;180),SUM(360,-Z34),Z34)</f>
        <v>277.1060877123923</v>
      </c>
      <c r="E34" s="55">
        <f>PRODUCT(6371,ACOS(SUM(PRODUCT(COS(PRODUCT(PI()/180,P34)),COS(PRODUCT(PI()/180,M34)),COS(PRODUCT(PI()/180,SUM(L34,-O34)))),PRODUCT(SIN(PRODUCT(PI()/180,P34)),SIN(PRODUCT(PI()/180,M34))))))</f>
        <v>1123.0383695739267</v>
      </c>
      <c r="F34" s="65"/>
      <c r="G34" s="64"/>
      <c r="H34" s="64"/>
      <c r="I34" s="66"/>
      <c r="J34" s="53"/>
      <c r="K34" s="58"/>
      <c r="L34" s="59">
        <f>SUM(SUM(-180,PRODUCT(2,SUM(CODE(MID(C34,1,1)),-65),10)),PRODUCT((SUM(CODE(MID(C34,3,1)),-48)),2),PRODUCT(SUM(CODE(MID(C34,5,1)),-65),1/12),1/24)</f>
        <v>-3.2916666666666656</v>
      </c>
      <c r="M34" s="59">
        <f>SUM(SUM(-90,PRODUCT(SUM(CODE(MID(C34,2,1)),-65),10)),SUM(CODE(MID(C34,4,1)),-48),PRODUCT(SUM(CODE(RIGHT(C34,1)),-65),1/24),1/48)</f>
        <v>52.645833333333336</v>
      </c>
      <c r="N34" s="51" t="str">
        <f>J$1</f>
        <v>JO62QN</v>
      </c>
      <c r="O34" s="59">
        <f>SUM(SUM(-180,PRODUCT(2,SUM(CODE(MID(N34,1,1)),-65),10)),PRODUCT((SUM(CODE(MID(N34,3,1)),-48)),2),PRODUCT(SUM(CODE(MID(N34,5,1)),-65),1/12),1/24)</f>
        <v>13.375</v>
      </c>
      <c r="P34" s="59">
        <f>SUM(SUM(-90,PRODUCT(SUM(CODE(MID(N34,2,1)),-65),10)),SUM(CODE(MID(N34,4,1)),-48),PRODUCT(SUM(CODE(RIGHT(N34,1)),-65),1/24),1/48)</f>
        <v>52.5625</v>
      </c>
      <c r="Q34" s="60">
        <f>SIN(PRODUCT(PI()/180,P34))</f>
        <v>0.7940169238552975</v>
      </c>
      <c r="R34" s="60">
        <f>SIN(PRODUCT(PI()/180,M34))</f>
        <v>0.7949002320999405</v>
      </c>
      <c r="S34" s="60">
        <f>COS(PRODUCT(PI()/180,P34))</f>
        <v>0.6078956527491955</v>
      </c>
      <c r="T34" s="60">
        <f>COS(PRODUCT(PI()/180,M34))</f>
        <v>0.6067401593824663</v>
      </c>
      <c r="U34" s="60">
        <f>COS(PRODUCT(PI()/180,SUM(L34,-O34)))</f>
        <v>0.9579895123154889</v>
      </c>
      <c r="V34" s="60">
        <f>SUM(PRODUCT(R34,Q34),PRODUCT(T34,S34,U34))</f>
        <v>0.9845040164588347</v>
      </c>
      <c r="W34" s="60">
        <f>ACOS(V34)</f>
        <v>0.17627348447244245</v>
      </c>
      <c r="X34" s="60">
        <f>SIN(W34)</f>
        <v>0.17536203003051312</v>
      </c>
      <c r="Y34" s="60">
        <f>PRODUCT(SUM(R34,-PRODUCT(Q34,V34)),PRODUCT(1/S34,1/X34))</f>
        <v>0.12370691193138006</v>
      </c>
      <c r="Z34" s="61">
        <f>IF(L34=O34,IF(M34&gt;P34,0,180),PRODUCT(180,1/PI(),ACOS(Y34)))</f>
        <v>82.89391228760772</v>
      </c>
    </row>
    <row r="35" spans="1:26" s="62" customFormat="1" ht="12.75">
      <c r="A35" s="63">
        <v>70073</v>
      </c>
      <c r="B35" s="64" t="s">
        <v>120</v>
      </c>
      <c r="C35" s="64" t="s">
        <v>121</v>
      </c>
      <c r="D35" s="54">
        <f>IF(AND(O35&gt;L35,Z35&lt;180),SUM(360,-Z35),Z35)</f>
        <v>157.24455285710977</v>
      </c>
      <c r="E35" s="55">
        <f>PRODUCT(6371,ACOS(SUM(PRODUCT(COS(PRODUCT(PI()/180,P35)),COS(PRODUCT(PI()/180,M35)),COS(PRODUCT(PI()/180,SUM(L35,-O35)))),PRODUCT(SIN(PRODUCT(PI()/180,P35)),SIN(PRODUCT(PI()/180,M35))))))</f>
        <v>1640.585713594878</v>
      </c>
      <c r="F35" s="65"/>
      <c r="G35" s="64"/>
      <c r="H35" s="64"/>
      <c r="I35" s="66"/>
      <c r="J35" s="64"/>
      <c r="K35" s="58"/>
      <c r="L35" s="59">
        <f>SUM(SUM(-180,PRODUCT(2,SUM(CODE(MID(C35,1,1)),-65),10)),PRODUCT((SUM(CODE(MID(C35,3,1)),-48)),2),PRODUCT(SUM(CODE(MID(C35,5,1)),-65),1/12),1/24)</f>
        <v>20.625</v>
      </c>
      <c r="M35" s="59">
        <f>SUM(SUM(-90,PRODUCT(SUM(CODE(MID(C35,2,1)),-65),10)),SUM(CODE(MID(C35,4,1)),-48),PRODUCT(SUM(CODE(RIGHT(C35,1)),-65),1/24),1/48)</f>
        <v>38.6875</v>
      </c>
      <c r="N35" s="51" t="str">
        <f>J$1</f>
        <v>JO62QN</v>
      </c>
      <c r="O35" s="59">
        <f>SUM(SUM(-180,PRODUCT(2,SUM(CODE(MID(N35,1,1)),-65),10)),PRODUCT((SUM(CODE(MID(N35,3,1)),-48)),2),PRODUCT(SUM(CODE(MID(N35,5,1)),-65),1/12),1/24)</f>
        <v>13.375</v>
      </c>
      <c r="P35" s="59">
        <f>SUM(SUM(-90,PRODUCT(SUM(CODE(MID(N35,2,1)),-65),10)),SUM(CODE(MID(N35,4,1)),-48),PRODUCT(SUM(CODE(RIGHT(N35,1)),-65),1/24),1/48)</f>
        <v>52.5625</v>
      </c>
      <c r="Q35" s="60">
        <f>SIN(PRODUCT(PI()/180,P35))</f>
        <v>0.7940169238552975</v>
      </c>
      <c r="R35" s="60">
        <f>SIN(PRODUCT(PI()/180,M35))</f>
        <v>0.6250723779549994</v>
      </c>
      <c r="S35" s="60">
        <f>COS(PRODUCT(PI()/180,P35))</f>
        <v>0.6078956527491955</v>
      </c>
      <c r="T35" s="60">
        <f>COS(PRODUCT(PI()/180,M35))</f>
        <v>0.780566795551593</v>
      </c>
      <c r="U35" s="60">
        <f>COS(PRODUCT(PI()/180,SUM(L35,-O35)))</f>
        <v>0.992004949679715</v>
      </c>
      <c r="V35" s="60">
        <f>SUM(PRODUCT(R35,Q35),PRODUCT(T35,S35,U35))</f>
        <v>0.9670275317720327</v>
      </c>
      <c r="W35" s="60">
        <f>ACOS(V35)</f>
        <v>0.2575083524713354</v>
      </c>
      <c r="X35" s="60">
        <f>SIN(W35)</f>
        <v>0.2546718531657754</v>
      </c>
      <c r="Y35" s="60">
        <f>PRODUCT(SUM(R35,-PRODUCT(Q35,V35)),PRODUCT(1/S35,1/X35))</f>
        <v>-0.9221642026681468</v>
      </c>
      <c r="Z35" s="61">
        <f>IF(L35=O35,IF(M35&gt;P35,0,180),PRODUCT(180,1/PI(),ACOS(Y35)))</f>
        <v>157.24455285710977</v>
      </c>
    </row>
    <row r="36" spans="1:26" ht="12.75">
      <c r="A36" s="63">
        <v>70074.7</v>
      </c>
      <c r="B36" s="64" t="s">
        <v>122</v>
      </c>
      <c r="C36" s="64" t="s">
        <v>123</v>
      </c>
      <c r="D36" s="54">
        <f>IF(AND(O36&gt;L36,Z36&lt;180),SUM(360,-Z36),Z36)</f>
        <v>149.54847975465617</v>
      </c>
      <c r="E36" s="55">
        <f>PRODUCT(6371,ACOS(SUM(PRODUCT(COS(PRODUCT(PI()/180,P36)),COS(PRODUCT(PI()/180,M36)),COS(PRODUCT(PI()/180,SUM(L36,-O36)))),PRODUCT(SIN(PRODUCT(PI()/180,P36)),SIN(PRODUCT(PI()/180,M36))))))</f>
        <v>1323.5284992433797</v>
      </c>
      <c r="F36" s="65">
        <v>10</v>
      </c>
      <c r="G36" s="64" t="s">
        <v>45</v>
      </c>
      <c r="H36" s="64" t="s">
        <v>124</v>
      </c>
      <c r="I36" s="66"/>
      <c r="J36" s="64"/>
      <c r="L36" s="50">
        <f>SUM(SUM(-180,PRODUCT(2,SUM(CODE(MID(C36,1,1)),-65),10)),PRODUCT((SUM(CODE(MID(C36,3,1)),-48)),2),PRODUCT(SUM(CODE(MID(C36,5,1)),-65),1/12),1/24)</f>
        <v>21.458333333333336</v>
      </c>
      <c r="M36" s="50">
        <f>SUM(SUM(-90,PRODUCT(SUM(CODE(MID(C36,2,1)),-65),10)),SUM(CODE(MID(C36,4,1)),-48),PRODUCT(SUM(CODE(RIGHT(C36,1)),-65),1/24),1/48)</f>
        <v>41.97916666666667</v>
      </c>
      <c r="N36" s="51" t="str">
        <f>J$1</f>
        <v>JO62QN</v>
      </c>
      <c r="O36" s="50">
        <f>SUM(SUM(-180,PRODUCT(2,SUM(CODE(MID(N36,1,1)),-65),10)),PRODUCT((SUM(CODE(MID(N36,3,1)),-48)),2),PRODUCT(SUM(CODE(MID(N36,5,1)),-65),1/12),1/24)</f>
        <v>13.375</v>
      </c>
      <c r="P36" s="50">
        <f>SUM(SUM(-90,PRODUCT(SUM(CODE(MID(N36,2,1)),-65),10)),SUM(CODE(MID(N36,4,1)),-48),PRODUCT(SUM(CODE(RIGHT(N36,1)),-65),1/24),1/48)</f>
        <v>52.5625</v>
      </c>
      <c r="Q36" s="10">
        <f>SIN(PRODUCT(PI()/180,P36))</f>
        <v>0.7940169238552975</v>
      </c>
      <c r="R36" s="10">
        <f>SIN(PRODUCT(PI()/180,M36))</f>
        <v>0.6688603470472961</v>
      </c>
      <c r="S36" s="10">
        <f>COS(PRODUCT(PI()/180,P36))</f>
        <v>0.6078956527491955</v>
      </c>
      <c r="T36" s="10">
        <f>COS(PRODUCT(PI()/180,M36))</f>
        <v>0.7433880790998538</v>
      </c>
      <c r="U36" s="10">
        <f>COS(PRODUCT(PI()/180,SUM(L36,-O36)))</f>
        <v>0.9900646023370409</v>
      </c>
      <c r="V36" s="10">
        <f>SUM(PRODUCT(R36,Q36),PRODUCT(T36,S36,U36))</f>
        <v>0.9784989869757184</v>
      </c>
      <c r="W36" s="10">
        <f>ACOS(V36)</f>
        <v>0.2077426619437105</v>
      </c>
      <c r="X36" s="10">
        <f>SIN(W36)</f>
        <v>0.2062516242057089</v>
      </c>
      <c r="Y36" s="10">
        <f>PRODUCT(SUM(R36,-PRODUCT(Q36,V36)),PRODUCT(1/S36,1/X36))</f>
        <v>-0.8620582960684704</v>
      </c>
      <c r="Z36" s="11">
        <f>IF(L36=O36,IF(M36&gt;P36,0,180),PRODUCT(180,1/PI(),ACOS(Y36)))</f>
        <v>149.54847975465617</v>
      </c>
    </row>
    <row r="37" spans="1:26" s="62" customFormat="1" ht="12.75">
      <c r="A37" s="63">
        <v>70075</v>
      </c>
      <c r="B37" s="64" t="s">
        <v>125</v>
      </c>
      <c r="C37" s="64" t="s">
        <v>126</v>
      </c>
      <c r="D37" s="54">
        <f>IF(AND(O37&gt;L37,Z37&lt;180),SUM(360,-Z37),Z37)</f>
        <v>327.38269647575214</v>
      </c>
      <c r="E37" s="55">
        <f>PRODUCT(6371,ACOS(SUM(PRODUCT(COS(PRODUCT(PI()/180,P37)),COS(PRODUCT(PI()/180,M37)),COS(PRODUCT(PI()/180,SUM(L37,-O37)))),PRODUCT(SIN(PRODUCT(PI()/180,P37)),SIN(PRODUCT(PI()/180,M37))))))</f>
        <v>808.7343417255777</v>
      </c>
      <c r="F37" s="56">
        <v>15</v>
      </c>
      <c r="G37" s="53" t="s">
        <v>127</v>
      </c>
      <c r="H37" s="64" t="s">
        <v>128</v>
      </c>
      <c r="I37" s="57">
        <v>50</v>
      </c>
      <c r="J37" s="64"/>
      <c r="K37" s="58"/>
      <c r="L37" s="59">
        <f>SUM(SUM(-180,PRODUCT(2,SUM(CODE(MID(C37,1,1)),-65),10)),PRODUCT((SUM(CODE(MID(C37,3,1)),-48)),2),PRODUCT(SUM(CODE(MID(C37,5,1)),-65),1/12),1/24)</f>
        <v>5.875</v>
      </c>
      <c r="M37" s="59">
        <f>SUM(SUM(-90,PRODUCT(SUM(CODE(MID(C37,2,1)),-65),10)),SUM(CODE(MID(C37,4,1)),-48),PRODUCT(SUM(CODE(RIGHT(C37,1)),-65),1/24),1/48)</f>
        <v>58.47916666666667</v>
      </c>
      <c r="N37" s="51" t="str">
        <f>J$1</f>
        <v>JO62QN</v>
      </c>
      <c r="O37" s="59">
        <f>SUM(SUM(-180,PRODUCT(2,SUM(CODE(MID(N37,1,1)),-65),10)),PRODUCT((SUM(CODE(MID(N37,3,1)),-48)),2),PRODUCT(SUM(CODE(MID(N37,5,1)),-65),1/12),1/24)</f>
        <v>13.375</v>
      </c>
      <c r="P37" s="59">
        <f>SUM(SUM(-90,PRODUCT(SUM(CODE(MID(N37,2,1)),-65),10)),SUM(CODE(MID(N37,4,1)),-48),PRODUCT(SUM(CODE(RIGHT(N37,1)),-65),1/24),1/48)</f>
        <v>52.5625</v>
      </c>
      <c r="Q37" s="60">
        <f>SIN(PRODUCT(PI()/180,P37))</f>
        <v>0.7940169238552975</v>
      </c>
      <c r="R37" s="60">
        <f>SIN(PRODUCT(PI()/180,M37))</f>
        <v>0.852450122154068</v>
      </c>
      <c r="S37" s="60">
        <f>COS(PRODUCT(PI()/180,P37))</f>
        <v>0.6078956527491955</v>
      </c>
      <c r="T37" s="60">
        <f>COS(PRODUCT(PI()/180,M37))</f>
        <v>0.522808558881274</v>
      </c>
      <c r="U37" s="60">
        <f>COS(PRODUCT(PI()/180,SUM(L37,-O37)))</f>
        <v>0.9914448613738104</v>
      </c>
      <c r="V37" s="60">
        <f>SUM(PRODUCT(R37,Q37),PRODUCT(T37,S37,U37))</f>
        <v>0.9919539391954788</v>
      </c>
      <c r="W37" s="60">
        <f>ACOS(V37)</f>
        <v>0.12693993748635657</v>
      </c>
      <c r="X37" s="60">
        <f>SIN(W37)</f>
        <v>0.1265992990287558</v>
      </c>
      <c r="Y37" s="60">
        <f>PRODUCT(SUM(R37,-PRODUCT(Q37,V37)),PRODUCT(1/S37,1/X37))</f>
        <v>0.8422896479444429</v>
      </c>
      <c r="Z37" s="61">
        <f>IF(L37=O37,IF(M37&gt;P37,0,180),PRODUCT(180,1/PI(),ACOS(Y37)))</f>
        <v>32.61730352424786</v>
      </c>
    </row>
    <row r="38" spans="1:26" s="62" customFormat="1" ht="12.75">
      <c r="A38" s="76">
        <v>70080</v>
      </c>
      <c r="B38" s="77" t="s">
        <v>129</v>
      </c>
      <c r="C38" s="77" t="s">
        <v>130</v>
      </c>
      <c r="D38" s="54">
        <f>IF(AND(O38&gt;L38,Z38&lt;180),SUM(360,-Z38),Z38)</f>
        <v>152.32960553166015</v>
      </c>
      <c r="E38" s="55">
        <f>PRODUCT(6371,ACOS(SUM(PRODUCT(COS(PRODUCT(PI()/180,P38)),COS(PRODUCT(PI()/180,M38)),COS(PRODUCT(PI()/180,SUM(L38,-O38)))),PRODUCT(SIN(PRODUCT(PI()/180,P38)),SIN(PRODUCT(PI()/180,M38))))))</f>
        <v>868.3111392861999</v>
      </c>
      <c r="F38" s="78"/>
      <c r="G38" s="77"/>
      <c r="H38" s="77"/>
      <c r="I38" s="79"/>
      <c r="J38" s="77"/>
      <c r="K38" s="58"/>
      <c r="L38" s="59">
        <f>SUM(SUM(-180,PRODUCT(2,SUM(CODE(MID(C38,1,1)),-65),10)),PRODUCT((SUM(CODE(MID(C38,3,1)),-48)),2),PRODUCT(SUM(CODE(MID(C38,5,1)),-65),1/12),1/24)</f>
        <v>18.541666666666668</v>
      </c>
      <c r="M38" s="59">
        <f>SUM(SUM(-90,PRODUCT(SUM(CODE(MID(C38,2,1)),-65),10)),SUM(CODE(MID(C38,4,1)),-48),PRODUCT(SUM(CODE(RIGHT(C38,1)),-65),1/24),1/48)</f>
        <v>45.520833333333336</v>
      </c>
      <c r="N38" s="51" t="str">
        <f>J$1</f>
        <v>JO62QN</v>
      </c>
      <c r="O38" s="59">
        <f>SUM(SUM(-180,PRODUCT(2,SUM(CODE(MID(N38,1,1)),-65),10)),PRODUCT((SUM(CODE(MID(N38,3,1)),-48)),2),PRODUCT(SUM(CODE(MID(N38,5,1)),-65),1/12),1/24)</f>
        <v>13.375</v>
      </c>
      <c r="P38" s="59">
        <f>SUM(SUM(-90,PRODUCT(SUM(CODE(MID(N38,2,1)),-65),10)),SUM(CODE(MID(N38,4,1)),-48),PRODUCT(SUM(CODE(RIGHT(N38,1)),-65),1/24),1/48)</f>
        <v>52.5625</v>
      </c>
      <c r="Q38" s="60">
        <f>SIN(PRODUCT(PI()/180,P38))</f>
        <v>0.7940169238552975</v>
      </c>
      <c r="R38" s="60">
        <f>SIN(PRODUCT(PI()/180,M38))</f>
        <v>0.7135052597986934</v>
      </c>
      <c r="S38" s="60">
        <f>COS(PRODUCT(PI()/180,P38))</f>
        <v>0.6078956527491955</v>
      </c>
      <c r="T38" s="60">
        <f>COS(PRODUCT(PI()/180,M38))</f>
        <v>0.700649872789255</v>
      </c>
      <c r="U38" s="60">
        <f>COS(PRODUCT(PI()/180,SUM(L38,-O38)))</f>
        <v>0.9959369579753928</v>
      </c>
      <c r="V38" s="60">
        <f>SUM(PRODUCT(R38,Q38),PRODUCT(T38,S38,U38))</f>
        <v>0.9907267242747804</v>
      </c>
      <c r="W38" s="60">
        <f>ACOS(V38)</f>
        <v>0.13629118494525191</v>
      </c>
      <c r="X38" s="60">
        <f>SIN(W38)</f>
        <v>0.13586963534124655</v>
      </c>
      <c r="Y38" s="60">
        <f>PRODUCT(SUM(R38,-PRODUCT(Q38,V38)),PRODUCT(1/S38,1/X38))</f>
        <v>-0.8856336979414207</v>
      </c>
      <c r="Z38" s="61">
        <f>IF(L38=O38,IF(M38&gt;P38,0,180),PRODUCT(180,1/PI(),ACOS(Y38)))</f>
        <v>152.32960553166015</v>
      </c>
    </row>
    <row r="39" spans="1:26" s="62" customFormat="1" ht="12.75">
      <c r="A39" s="63">
        <v>70081</v>
      </c>
      <c r="B39" s="64" t="s">
        <v>131</v>
      </c>
      <c r="C39" s="64" t="s">
        <v>132</v>
      </c>
      <c r="D39" s="54">
        <f>IF(AND(O39&gt;L39,Z39&lt;180),SUM(360,-Z39),Z39)</f>
        <v>137.97648287729473</v>
      </c>
      <c r="E39" s="55">
        <f>PRODUCT(6371,ACOS(SUM(PRODUCT(COS(PRODUCT(PI()/180,P39)),COS(PRODUCT(PI()/180,M39)),COS(PRODUCT(PI()/180,SUM(L39,-O39)))),PRODUCT(SIN(PRODUCT(PI()/180,P39)),SIN(PRODUCT(PI()/180,M39))))))</f>
        <v>824.2696585304268</v>
      </c>
      <c r="F39" s="65">
        <v>10</v>
      </c>
      <c r="G39" s="64" t="s">
        <v>111</v>
      </c>
      <c r="H39" s="53" t="s">
        <v>36</v>
      </c>
      <c r="I39" s="66"/>
      <c r="J39" s="64" t="s">
        <v>50</v>
      </c>
      <c r="K39" s="58"/>
      <c r="L39" s="59">
        <f>SUM(SUM(-180,PRODUCT(2,SUM(CODE(MID(C39,1,1)),-65),10)),PRODUCT((SUM(CODE(MID(C39,3,1)),-48)),2),PRODUCT(SUM(CODE(MID(C39,5,1)),-65),1/12),1/24)</f>
        <v>20.625</v>
      </c>
      <c r="M39" s="59">
        <f>SUM(SUM(-90,PRODUCT(SUM(CODE(MID(C39,2,1)),-65),10)),SUM(CODE(MID(C39,4,1)),-48),PRODUCT(SUM(CODE(RIGHT(C39,1)),-65),1/24),1/48)</f>
        <v>46.8125</v>
      </c>
      <c r="N39" s="51" t="str">
        <f>J$1</f>
        <v>JO62QN</v>
      </c>
      <c r="O39" s="59">
        <f>SUM(SUM(-180,PRODUCT(2,SUM(CODE(MID(N39,1,1)),-65),10)),PRODUCT((SUM(CODE(MID(N39,3,1)),-48)),2),PRODUCT(SUM(CODE(MID(N39,5,1)),-65),1/12),1/24)</f>
        <v>13.375</v>
      </c>
      <c r="P39" s="59">
        <f>SUM(SUM(-90,PRODUCT(SUM(CODE(MID(N39,2,1)),-65),10)),SUM(CODE(MID(N39,4,1)),-48),PRODUCT(SUM(CODE(RIGHT(N39,1)),-65),1/24),1/48)</f>
        <v>52.5625</v>
      </c>
      <c r="Q39" s="60">
        <f>SIN(PRODUCT(PI()/180,P39))</f>
        <v>0.7940169238552975</v>
      </c>
      <c r="R39" s="60">
        <f>SIN(PRODUCT(PI()/180,M39))</f>
        <v>0.7291179550831027</v>
      </c>
      <c r="S39" s="60">
        <f>COS(PRODUCT(PI()/180,P39))</f>
        <v>0.6078956527491955</v>
      </c>
      <c r="T39" s="60">
        <f>COS(PRODUCT(PI()/180,M39))</f>
        <v>0.6843880533552837</v>
      </c>
      <c r="U39" s="60">
        <f>COS(PRODUCT(PI()/180,SUM(L39,-O39)))</f>
        <v>0.992004949679715</v>
      </c>
      <c r="V39" s="60">
        <f>SUM(PRODUCT(R39,Q39),PRODUCT(T39,S39,U39))</f>
        <v>0.9916422853190221</v>
      </c>
      <c r="W39" s="60">
        <f>ACOS(V39)</f>
        <v>0.12937837992943443</v>
      </c>
      <c r="X39" s="60">
        <f>SIN(W39)</f>
        <v>0.12901774283898773</v>
      </c>
      <c r="Y39" s="60">
        <f>PRODUCT(SUM(R39,-PRODUCT(Q39,V39)),PRODUCT(1/S39,1/X39))</f>
        <v>-0.7428701174113004</v>
      </c>
      <c r="Z39" s="61">
        <f>IF(L39=O39,IF(M39&gt;P39,0,180),PRODUCT(180,1/PI(),ACOS(Y39)))</f>
        <v>137.97648287729473</v>
      </c>
    </row>
    <row r="40" spans="1:26" s="62" customFormat="1" ht="12.75">
      <c r="A40" s="52">
        <v>70081</v>
      </c>
      <c r="B40" s="53" t="s">
        <v>133</v>
      </c>
      <c r="C40" s="53" t="s">
        <v>134</v>
      </c>
      <c r="D40" s="54">
        <f>IF(AND(O40&gt;L40,Z40&lt;180),SUM(360,-Z40),Z40)</f>
        <v>6.419305105939932</v>
      </c>
      <c r="E40" s="55">
        <f>PRODUCT(6371,ACOS(SUM(PRODUCT(COS(PRODUCT(PI()/180,P40)),COS(PRODUCT(PI()/180,M40)),COS(PRODUCT(PI()/180,SUM(L40,-O40)))),PRODUCT(SIN(PRODUCT(PI()/180,P40)),SIN(PRODUCT(PI()/180,M40))))))</f>
        <v>1925.1219541340904</v>
      </c>
      <c r="F40" s="56">
        <v>10</v>
      </c>
      <c r="G40" s="53" t="s">
        <v>78</v>
      </c>
      <c r="H40" s="64" t="s">
        <v>135</v>
      </c>
      <c r="I40" s="57" t="s">
        <v>37</v>
      </c>
      <c r="J40" s="64"/>
      <c r="K40" s="58"/>
      <c r="L40" s="59">
        <f>SUM(SUM(-180,PRODUCT(2,SUM(CODE(MID(C40,1,1)),-65),10)),PRODUCT((SUM(CODE(MID(C40,3,1)),-48)),2),PRODUCT(SUM(CODE(MID(C40,5,1)),-65),1/12),1/24)</f>
        <v>18.875</v>
      </c>
      <c r="M40" s="59">
        <f>SUM(SUM(-90,PRODUCT(SUM(CODE(MID(C40,2,1)),-65),10)),SUM(CODE(MID(C40,4,1)),-48),PRODUCT(SUM(CODE(RIGHT(C40,1)),-65),1/24),1/48)</f>
        <v>69.6875</v>
      </c>
      <c r="N40" s="51" t="str">
        <f>J$1</f>
        <v>JO62QN</v>
      </c>
      <c r="O40" s="59">
        <f>SUM(SUM(-180,PRODUCT(2,SUM(CODE(MID(N40,1,1)),-65),10)),PRODUCT((SUM(CODE(MID(N40,3,1)),-48)),2),PRODUCT(SUM(CODE(MID(N40,5,1)),-65),1/12),1/24)</f>
        <v>13.375</v>
      </c>
      <c r="P40" s="59">
        <f>SUM(SUM(-90,PRODUCT(SUM(CODE(MID(N40,2,1)),-65),10)),SUM(CODE(MID(N40,4,1)),-48),PRODUCT(SUM(CODE(RIGHT(N40,1)),-65),1/24),1/48)</f>
        <v>52.5625</v>
      </c>
      <c r="Q40" s="60">
        <f>SIN(PRODUCT(PI()/180,P40))</f>
        <v>0.7940169238552975</v>
      </c>
      <c r="R40" s="60">
        <f>SIN(PRODUCT(PI()/180,M40))</f>
        <v>0.9378132226747398</v>
      </c>
      <c r="S40" s="60">
        <f>COS(PRODUCT(PI()/180,P40))</f>
        <v>0.6078956527491955</v>
      </c>
      <c r="T40" s="60">
        <f>COS(PRODUCT(PI()/180,M40))</f>
        <v>0.3471402589392637</v>
      </c>
      <c r="U40" s="60">
        <f>COS(PRODUCT(PI()/180,SUM(L40,-O40)))</f>
        <v>0.9953961983671789</v>
      </c>
      <c r="V40" s="60">
        <f>SUM(PRODUCT(R40,Q40),PRODUCT(T40,S40,U40))</f>
        <v>0.9546931070328604</v>
      </c>
      <c r="W40" s="60">
        <f>ACOS(V40)</f>
        <v>0.3021695109298525</v>
      </c>
      <c r="X40" s="60">
        <f>SIN(W40)</f>
        <v>0.29759212251661404</v>
      </c>
      <c r="Y40" s="60">
        <f>PRODUCT(SUM(R40,-PRODUCT(Q40,V40)),PRODUCT(1/S40,1/X40))</f>
        <v>0.9937303046702658</v>
      </c>
      <c r="Z40" s="61">
        <f>IF(L40=O40,IF(M40&gt;P40,0,180),PRODUCT(180,1/PI(),ACOS(Y40)))</f>
        <v>6.419305105939932</v>
      </c>
    </row>
    <row r="41" spans="1:26" s="62" customFormat="1" ht="12.75">
      <c r="A41" s="63">
        <v>70088</v>
      </c>
      <c r="B41" s="64" t="s">
        <v>136</v>
      </c>
      <c r="C41" s="64" t="s">
        <v>137</v>
      </c>
      <c r="D41" s="54">
        <f>IF(AND(O41&gt;L41,Z41&lt;180),SUM(360,-Z41),Z41)</f>
        <v>183.01408429656982</v>
      </c>
      <c r="E41" s="55">
        <f>PRODUCT(6371,ACOS(SUM(PRODUCT(COS(PRODUCT(PI()/180,P41)),COS(PRODUCT(PI()/180,M41)),COS(PRODUCT(PI()/180,SUM(L41,-O41)))),PRODUCT(SIN(PRODUCT(PI()/180,P41)),SIN(PRODUCT(PI()/180,M41))))))</f>
        <v>1187.412815847764</v>
      </c>
      <c r="F41" s="65">
        <v>6</v>
      </c>
      <c r="G41" s="64" t="s">
        <v>78</v>
      </c>
      <c r="H41" s="64" t="s">
        <v>138</v>
      </c>
      <c r="I41" s="66"/>
      <c r="J41" s="64" t="s">
        <v>50</v>
      </c>
      <c r="K41" s="58"/>
      <c r="L41" s="59">
        <f>SUM(SUM(-180,PRODUCT(2,SUM(CODE(MID(C41,1,1)),-65),10)),PRODUCT((SUM(CODE(MID(C41,3,1)),-48)),2),PRODUCT(SUM(CODE(MID(C41,5,1)),-65),1/12),1/24)</f>
        <v>12.625</v>
      </c>
      <c r="M41" s="59">
        <f>SUM(SUM(-90,PRODUCT(SUM(CODE(MID(C41,2,1)),-65),10)),SUM(CODE(MID(C41,4,1)),-48),PRODUCT(SUM(CODE(RIGHT(C41,1)),-65),1/24),1/48)</f>
        <v>41.895833333333336</v>
      </c>
      <c r="N41" s="51" t="str">
        <f>J$1</f>
        <v>JO62QN</v>
      </c>
      <c r="O41" s="59">
        <f>SUM(SUM(-180,PRODUCT(2,SUM(CODE(MID(N41,1,1)),-65),10)),PRODUCT((SUM(CODE(MID(N41,3,1)),-48)),2),PRODUCT(SUM(CODE(MID(N41,5,1)),-65),1/12),1/24)</f>
        <v>13.375</v>
      </c>
      <c r="P41" s="59">
        <f>SUM(SUM(-90,PRODUCT(SUM(CODE(MID(N41,2,1)),-65),10)),SUM(CODE(MID(N41,4,1)),-48),PRODUCT(SUM(CODE(RIGHT(N41,1)),-65),1/24),1/48)</f>
        <v>52.5625</v>
      </c>
      <c r="Q41" s="60">
        <f>SIN(PRODUCT(PI()/180,P41))</f>
        <v>0.7940169238552975</v>
      </c>
      <c r="R41" s="60">
        <f>SIN(PRODUCT(PI()/180,M41))</f>
        <v>0.667778425842086</v>
      </c>
      <c r="S41" s="60">
        <f>COS(PRODUCT(PI()/180,P41))</f>
        <v>0.6078956527491955</v>
      </c>
      <c r="T41" s="60">
        <f>COS(PRODUCT(PI()/180,M41))</f>
        <v>0.7443601104169041</v>
      </c>
      <c r="U41" s="60">
        <f>COS(PRODUCT(PI()/180,SUM(L41,-O41)))</f>
        <v>0.999914327574007</v>
      </c>
      <c r="V41" s="60">
        <f>SUM(PRODUCT(R41,Q41),PRODUCT(T41,S41,U41))</f>
        <v>0.9826818805097811</v>
      </c>
      <c r="W41" s="60">
        <f>ACOS(V41)</f>
        <v>0.18637777677723558</v>
      </c>
      <c r="X41" s="60">
        <f>SIN(W41)</f>
        <v>0.18530062524924268</v>
      </c>
      <c r="Y41" s="60">
        <f>PRODUCT(SUM(R41,-PRODUCT(Q41,V41)),PRODUCT(1/S41,1/X41))</f>
        <v>-0.9986166394970581</v>
      </c>
      <c r="Z41" s="61">
        <f>IF(L41=O41,IF(M41&gt;P41,0,180),PRODUCT(180,1/PI(),ACOS(Y41)))</f>
        <v>176.98591570343018</v>
      </c>
    </row>
    <row r="42" spans="1:26" s="62" customFormat="1" ht="12.75">
      <c r="A42" s="67">
        <v>70089.5</v>
      </c>
      <c r="B42" s="68" t="s">
        <v>139</v>
      </c>
      <c r="C42" s="68" t="s">
        <v>140</v>
      </c>
      <c r="D42" s="69">
        <f>IF(AND(O42&gt;L42,Z42&lt;180),SUM(360,-Z42),Z42)</f>
        <v>208.84654343621315</v>
      </c>
      <c r="E42" s="70">
        <f>PRODUCT(6371,ACOS(SUM(PRODUCT(COS(PRODUCT(PI()/180,P42)),COS(PRODUCT(PI()/180,M42)),COS(PRODUCT(PI()/180,SUM(L42,-O42)))),PRODUCT(SIN(PRODUCT(PI()/180,P42)),SIN(PRODUCT(PI()/180,M42))))))</f>
        <v>891.6550188172729</v>
      </c>
      <c r="F42" s="75"/>
      <c r="G42" s="68"/>
      <c r="H42" s="68"/>
      <c r="I42" s="80"/>
      <c r="J42" s="68"/>
      <c r="K42" s="58"/>
      <c r="L42" s="59">
        <f>SUM(SUM(-180,PRODUCT(2,SUM(CODE(MID(C42,1,1)),-65),10)),PRODUCT((SUM(CODE(MID(C42,3,1)),-48)),2),PRODUCT(SUM(CODE(MID(C42,5,1)),-65),1/12),1/24)</f>
        <v>7.875</v>
      </c>
      <c r="M42" s="59">
        <f>SUM(SUM(-90,PRODUCT(SUM(CODE(MID(C42,2,1)),-65),10)),SUM(CODE(MID(C42,4,1)),-48),PRODUCT(SUM(CODE(RIGHT(C42,1)),-65),1/24),1/48)</f>
        <v>45.395833333333336</v>
      </c>
      <c r="N42" s="51" t="str">
        <f>J$1</f>
        <v>JO62QN</v>
      </c>
      <c r="O42" s="59">
        <f>SUM(SUM(-180,PRODUCT(2,SUM(CODE(MID(N42,1,1)),-65),10)),PRODUCT((SUM(CODE(MID(N42,3,1)),-48)),2),PRODUCT(SUM(CODE(MID(N42,5,1)),-65),1/12),1/24)</f>
        <v>13.375</v>
      </c>
      <c r="P42" s="59">
        <f>SUM(SUM(-90,PRODUCT(SUM(CODE(MID(N42,2,1)),-65),10)),SUM(CODE(MID(N42,4,1)),-48),PRODUCT(SUM(CODE(RIGHT(N42,1)),-65),1/24),1/48)</f>
        <v>52.5625</v>
      </c>
      <c r="Q42" s="60">
        <f>SIN(PRODUCT(PI()/180,P42))</f>
        <v>0.7940169238552975</v>
      </c>
      <c r="R42" s="60">
        <f>SIN(PRODUCT(PI()/180,M42))</f>
        <v>0.711974982097319</v>
      </c>
      <c r="S42" s="60">
        <f>COS(PRODUCT(PI()/180,P42))</f>
        <v>0.6078956527491955</v>
      </c>
      <c r="T42" s="60">
        <f>COS(PRODUCT(PI()/180,M42))</f>
        <v>0.70220483113371</v>
      </c>
      <c r="U42" s="60">
        <f>COS(PRODUCT(PI()/180,SUM(L42,-O42)))</f>
        <v>0.9953961983671789</v>
      </c>
      <c r="V42" s="60">
        <f>SUM(PRODUCT(R42,Q42),PRODUCT(T42,S42,U42))</f>
        <v>0.9902222371246532</v>
      </c>
      <c r="W42" s="60">
        <f>ACOS(V42)</f>
        <v>0.13995526900286814</v>
      </c>
      <c r="X42" s="60">
        <f>SIN(W42)</f>
        <v>0.13949882115576148</v>
      </c>
      <c r="Y42" s="60">
        <f>PRODUCT(SUM(R42,-PRODUCT(Q42,V42)),PRODUCT(1/S42,1/X42))</f>
        <v>-0.8759150450014813</v>
      </c>
      <c r="Z42" s="61">
        <f>IF(L42=O42,IF(M42&gt;P42,0,180),PRODUCT(180,1/PI(),ACOS(Y42)))</f>
        <v>151.15345656378685</v>
      </c>
    </row>
    <row r="43" spans="1:26" s="62" customFormat="1" ht="12.75">
      <c r="A43" s="63">
        <v>70090</v>
      </c>
      <c r="B43" s="64" t="s">
        <v>141</v>
      </c>
      <c r="C43" s="64" t="s">
        <v>142</v>
      </c>
      <c r="D43" s="54">
        <f>IF(AND(O43&gt;L43,Z43&lt;180),SUM(360,-Z43),Z43)</f>
        <v>132.07846510716627</v>
      </c>
      <c r="E43" s="55">
        <f>PRODUCT(6371,ACOS(SUM(PRODUCT(COS(PRODUCT(PI()/180,P43)),COS(PRODUCT(PI()/180,M43)),COS(PRODUCT(PI()/180,SUM(L43,-O43)))),PRODUCT(SIN(PRODUCT(PI()/180,P43)),SIN(PRODUCT(PI()/180,M43))))))</f>
        <v>708.8579515007799</v>
      </c>
      <c r="F43" s="65"/>
      <c r="G43" s="64"/>
      <c r="H43" s="64"/>
      <c r="I43" s="66"/>
      <c r="J43" s="64"/>
      <c r="K43" s="58"/>
      <c r="L43" s="59">
        <f>SUM(SUM(-180,PRODUCT(2,SUM(CODE(MID(C43,1,1)),-65),10)),PRODUCT((SUM(CODE(MID(C43,3,1)),-48)),2),PRODUCT(SUM(CODE(MID(C43,5,1)),-65),1/12),1/24)</f>
        <v>20.458333333333336</v>
      </c>
      <c r="M43" s="59">
        <f>SUM(SUM(-90,PRODUCT(SUM(CODE(MID(C43,2,1)),-65),10)),SUM(CODE(MID(C43,4,1)),-48),PRODUCT(SUM(CODE(RIGHT(C43,1)),-65),1/24),1/48)</f>
        <v>48.0625</v>
      </c>
      <c r="N43" s="51" t="str">
        <f>J$1</f>
        <v>JO62QN</v>
      </c>
      <c r="O43" s="59">
        <f>SUM(SUM(-180,PRODUCT(2,SUM(CODE(MID(N43,1,1)),-65),10)),PRODUCT((SUM(CODE(MID(N43,3,1)),-48)),2),PRODUCT(SUM(CODE(MID(N43,5,1)),-65),1/12),1/24)</f>
        <v>13.375</v>
      </c>
      <c r="P43" s="59">
        <f>SUM(SUM(-90,PRODUCT(SUM(CODE(MID(N43,2,1)),-65),10)),SUM(CODE(MID(N43,4,1)),-48),PRODUCT(SUM(CODE(RIGHT(N43,1)),-65),1/24),1/48)</f>
        <v>52.5625</v>
      </c>
      <c r="Q43" s="60">
        <f>SIN(PRODUCT(PI()/180,P43))</f>
        <v>0.7940169238552975</v>
      </c>
      <c r="R43" s="60">
        <f>SIN(PRODUCT(PI()/180,M43))</f>
        <v>0.7438742914572134</v>
      </c>
      <c r="S43" s="60">
        <f>COS(PRODUCT(PI()/180,P43))</f>
        <v>0.6078956527491955</v>
      </c>
      <c r="T43" s="60">
        <f>COS(PRODUCT(PI()/180,M43))</f>
        <v>0.6683195631649793</v>
      </c>
      <c r="U43" s="60">
        <f>COS(PRODUCT(PI()/180,SUM(L43,-O43)))</f>
        <v>0.9923678501135846</v>
      </c>
      <c r="V43" s="60">
        <f>SUM(PRODUCT(R43,Q43),PRODUCT(T43,S43,U43))</f>
        <v>0.9938166312112393</v>
      </c>
      <c r="W43" s="60">
        <f>ACOS(V43)</f>
        <v>0.11126321637117977</v>
      </c>
      <c r="X43" s="60">
        <f>SIN(W43)</f>
        <v>0.11103379453096053</v>
      </c>
      <c r="Y43" s="60">
        <f>PRODUCT(SUM(R43,-PRODUCT(Q43,V43)),PRODUCT(1/S43,1/X43))</f>
        <v>-0.6701476964413952</v>
      </c>
      <c r="Z43" s="61">
        <f>IF(L43=O43,IF(M43&gt;P43,0,180),PRODUCT(180,1/PI(),ACOS(Y43)))</f>
        <v>132.07846510716627</v>
      </c>
    </row>
    <row r="44" spans="1:26" s="62" customFormat="1" ht="12.75">
      <c r="A44" s="63">
        <v>70090</v>
      </c>
      <c r="B44" s="64" t="s">
        <v>143</v>
      </c>
      <c r="C44" s="64" t="s">
        <v>144</v>
      </c>
      <c r="D44" s="54">
        <f>IF(AND(O44&gt;L44,Z44&lt;180),SUM(360,-Z44),Z44)</f>
        <v>193.80875914162684</v>
      </c>
      <c r="E44" s="55">
        <f>PRODUCT(6371,ACOS(SUM(PRODUCT(COS(PRODUCT(PI()/180,P44)),COS(PRODUCT(PI()/180,M44)),COS(PRODUCT(PI()/180,SUM(L44,-O44)))),PRODUCT(SIN(PRODUCT(PI()/180,P44)),SIN(PRODUCT(PI()/180,M44))))))</f>
        <v>1516.5997491302853</v>
      </c>
      <c r="F44" s="65">
        <v>10</v>
      </c>
      <c r="G44" s="64" t="s">
        <v>78</v>
      </c>
      <c r="H44" s="64" t="s">
        <v>145</v>
      </c>
      <c r="I44" s="66"/>
      <c r="J44" s="64" t="s">
        <v>50</v>
      </c>
      <c r="K44" s="58"/>
      <c r="L44" s="59">
        <f>SUM(SUM(-180,PRODUCT(2,SUM(CODE(MID(C44,1,1)),-65),10)),PRODUCT((SUM(CODE(MID(C44,3,1)),-48)),2),PRODUCT(SUM(CODE(MID(C44,5,1)),-65),1/12),1/24)</f>
        <v>9.208333333333332</v>
      </c>
      <c r="M44" s="59">
        <f>SUM(SUM(-90,PRODUCT(SUM(CODE(MID(C44,2,1)),-65),10)),SUM(CODE(MID(C44,4,1)),-48),PRODUCT(SUM(CODE(RIGHT(C44,1)),-65),1/24),1/48)</f>
        <v>39.22916666666667</v>
      </c>
      <c r="N44" s="51" t="str">
        <f>J$1</f>
        <v>JO62QN</v>
      </c>
      <c r="O44" s="59">
        <f>SUM(SUM(-180,PRODUCT(2,SUM(CODE(MID(N44,1,1)),-65),10)),PRODUCT((SUM(CODE(MID(N44,3,1)),-48)),2),PRODUCT(SUM(CODE(MID(N44,5,1)),-65),1/12),1/24)</f>
        <v>13.375</v>
      </c>
      <c r="P44" s="59">
        <f>SUM(SUM(-90,PRODUCT(SUM(CODE(MID(N44,2,1)),-65),10)),SUM(CODE(MID(N44,4,1)),-48),PRODUCT(SUM(CODE(RIGHT(N44,1)),-65),1/24),1/48)</f>
        <v>52.5625</v>
      </c>
      <c r="Q44" s="60">
        <f>SIN(PRODUCT(PI()/180,P44))</f>
        <v>0.7940169238552975</v>
      </c>
      <c r="R44" s="60">
        <f>SIN(PRODUCT(PI()/180,M44))</f>
        <v>0.6324237096316682</v>
      </c>
      <c r="S44" s="60">
        <f>COS(PRODUCT(PI()/180,P44))</f>
        <v>0.6078956527491955</v>
      </c>
      <c r="T44" s="60">
        <f>COS(PRODUCT(PI()/180,M44))</f>
        <v>0.7746226510345018</v>
      </c>
      <c r="U44" s="60">
        <f>COS(PRODUCT(PI()/180,SUM(L44,-O44)))</f>
        <v>0.9973569167005722</v>
      </c>
      <c r="V44" s="60">
        <f>SUM(PRODUCT(R44,Q44),PRODUCT(T44,S44,U44))</f>
        <v>0.9718002697666474</v>
      </c>
      <c r="W44" s="60">
        <f>ACOS(V44)</f>
        <v>0.23804736291481435</v>
      </c>
      <c r="X44" s="60">
        <f>SIN(W44)</f>
        <v>0.23580550392531432</v>
      </c>
      <c r="Y44" s="60">
        <f>PRODUCT(SUM(R44,-PRODUCT(Q44,V44)),PRODUCT(1/S44,1/X44))</f>
        <v>-0.971097802553861</v>
      </c>
      <c r="Z44" s="61">
        <f>IF(L44=O44,IF(M44&gt;P44,0,180),PRODUCT(180,1/PI(),ACOS(Y44)))</f>
        <v>166.19124085837316</v>
      </c>
    </row>
    <row r="45" spans="1:26" s="62" customFormat="1" ht="12.75">
      <c r="A45" s="67">
        <v>70095</v>
      </c>
      <c r="B45" s="68" t="s">
        <v>146</v>
      </c>
      <c r="C45" s="68" t="s">
        <v>147</v>
      </c>
      <c r="D45" s="69">
        <f>IF(AND(O45&gt;L45,Z45&lt;180),SUM(360,-Z45),Z45)</f>
        <v>269.2792591974161</v>
      </c>
      <c r="E45" s="70">
        <f>PRODUCT(6371,ACOS(SUM(PRODUCT(COS(PRODUCT(PI()/180,P45)),COS(PRODUCT(PI()/180,M45)),COS(PRODUCT(PI()/180,SUM(L45,-O45)))),PRODUCT(SIN(PRODUCT(PI()/180,P45)),SIN(PRODUCT(PI()/180,M45))))))</f>
        <v>463.87260529815075</v>
      </c>
      <c r="F45" s="75"/>
      <c r="G45" s="68"/>
      <c r="H45" s="68"/>
      <c r="I45" s="80"/>
      <c r="J45" s="68" t="s">
        <v>61</v>
      </c>
      <c r="K45" s="58"/>
      <c r="L45" s="59">
        <f>SUM(SUM(-180,PRODUCT(2,SUM(CODE(MID(C45,1,1)),-65),10)),PRODUCT((SUM(CODE(MID(C45,3,1)),-48)),2),PRODUCT(SUM(CODE(MID(C45,5,1)),-65),1/12),1/24)</f>
        <v>6.541666666666667</v>
      </c>
      <c r="M45" s="59">
        <f>SUM(SUM(-90,PRODUCT(SUM(CODE(MID(C45,2,1)),-65),10)),SUM(CODE(MID(C45,4,1)),-48),PRODUCT(SUM(CODE(RIGHT(C45,1)),-65),1/24),1/48)</f>
        <v>52.3125</v>
      </c>
      <c r="N45" s="51" t="str">
        <f>J$1</f>
        <v>JO62QN</v>
      </c>
      <c r="O45" s="59">
        <f>SUM(SUM(-180,PRODUCT(2,SUM(CODE(MID(N45,1,1)),-65),10)),PRODUCT((SUM(CODE(MID(N45,3,1)),-48)),2),PRODUCT(SUM(CODE(MID(N45,5,1)),-65),1/12),1/24)</f>
        <v>13.375</v>
      </c>
      <c r="P45" s="59">
        <f>SUM(SUM(-90,PRODUCT(SUM(CODE(MID(N45,2,1)),-65),10)),SUM(CODE(MID(N45,4,1)),-48),PRODUCT(SUM(CODE(RIGHT(N45,1)),-65),1/24),1/48)</f>
        <v>52.5625</v>
      </c>
      <c r="Q45" s="60">
        <f>SIN(PRODUCT(PI()/180,P45))</f>
        <v>0.7940169238552975</v>
      </c>
      <c r="R45" s="60">
        <f>SIN(PRODUCT(PI()/180,M45))</f>
        <v>0.7913569286406602</v>
      </c>
      <c r="S45" s="60">
        <f>COS(PRODUCT(PI()/180,P45))</f>
        <v>0.6078956527491955</v>
      </c>
      <c r="T45" s="60">
        <f>COS(PRODUCT(PI()/180,M45))</f>
        <v>0.6113544074368165</v>
      </c>
      <c r="U45" s="60">
        <f>COS(PRODUCT(PI()/180,SUM(L45,-O45)))</f>
        <v>0.9928964554325089</v>
      </c>
      <c r="V45" s="60">
        <f>SUM(PRODUCT(R45,Q45),PRODUCT(T45,S45,U45))</f>
        <v>0.9973505216441367</v>
      </c>
      <c r="W45" s="60">
        <f>ACOS(V45)</f>
        <v>0.07281001495811348</v>
      </c>
      <c r="X45" s="60">
        <f>SIN(W45)</f>
        <v>0.07274570074010109</v>
      </c>
      <c r="Y45" s="60">
        <f>PRODUCT(SUM(R45,-PRODUCT(Q45,V45)),PRODUCT(1/S45,1/X45))</f>
        <v>-0.012578968305643489</v>
      </c>
      <c r="Z45" s="61">
        <f>IF(L45=O45,IF(M45&gt;P45,0,180),PRODUCT(180,1/PI(),ACOS(Y45)))</f>
        <v>90.72074080258389</v>
      </c>
    </row>
    <row r="46" spans="1:26" s="62" customFormat="1" ht="12.75">
      <c r="A46" s="67">
        <v>70099</v>
      </c>
      <c r="B46" s="68" t="s">
        <v>148</v>
      </c>
      <c r="C46" s="68" t="s">
        <v>149</v>
      </c>
      <c r="D46" s="69">
        <f>IF(AND(O46&gt;L46,Z46&lt;180),SUM(360,-Z46),Z46)</f>
        <v>350.7471438153143</v>
      </c>
      <c r="E46" s="70">
        <f>PRODUCT(6371,ACOS(SUM(PRODUCT(COS(PRODUCT(PI()/180,P46)),COS(PRODUCT(PI()/180,M46)),COS(PRODUCT(PI()/180,SUM(L46,-O46)))),PRODUCT(SIN(PRODUCT(PI()/180,P46)),SIN(PRODUCT(PI()/180,M46))))))</f>
        <v>357.1340639640945</v>
      </c>
      <c r="F46" s="75"/>
      <c r="G46" s="68"/>
      <c r="H46" s="68"/>
      <c r="I46" s="80"/>
      <c r="J46" s="68"/>
      <c r="K46" s="58"/>
      <c r="L46" s="59">
        <f>SUM(SUM(-180,PRODUCT(2,SUM(CODE(MID(C46,1,1)),-65),10)),PRODUCT((SUM(CODE(MID(C46,3,1)),-48)),2),PRODUCT(SUM(CODE(MID(C46,5,1)),-65),1/12),1/24)</f>
        <v>12.458333333333332</v>
      </c>
      <c r="M46" s="59">
        <f>SUM(SUM(-90,PRODUCT(SUM(CODE(MID(C46,2,1)),-65),10)),SUM(CODE(MID(C46,4,1)),-48),PRODUCT(SUM(CODE(RIGHT(C46,1)),-65),1/24),1/48)</f>
        <v>55.72916666666667</v>
      </c>
      <c r="N46" s="51" t="str">
        <f>J$1</f>
        <v>JO62QN</v>
      </c>
      <c r="O46" s="59">
        <f>SUM(SUM(-180,PRODUCT(2,SUM(CODE(MID(N46,1,1)),-65),10)),PRODUCT((SUM(CODE(MID(N46,3,1)),-48)),2),PRODUCT(SUM(CODE(MID(N46,5,1)),-65),1/12),1/24)</f>
        <v>13.375</v>
      </c>
      <c r="P46" s="59">
        <f>SUM(SUM(-90,PRODUCT(SUM(CODE(MID(N46,2,1)),-65),10)),SUM(CODE(MID(N46,4,1)),-48),PRODUCT(SUM(CODE(RIGHT(N46,1)),-65),1/24),1/48)</f>
        <v>52.5625</v>
      </c>
      <c r="Q46" s="60">
        <f>SIN(PRODUCT(PI()/180,P46))</f>
        <v>0.7940169238552975</v>
      </c>
      <c r="R46" s="60">
        <f>SIN(PRODUCT(PI()/180,M46))</f>
        <v>0.8263850528424256</v>
      </c>
      <c r="S46" s="60">
        <f>COS(PRODUCT(PI()/180,P46))</f>
        <v>0.6078956527491955</v>
      </c>
      <c r="T46" s="60">
        <f>COS(PRODUCT(PI()/180,M46))</f>
        <v>0.563105446997826</v>
      </c>
      <c r="U46" s="60">
        <f>COS(PRODUCT(PI()/180,SUM(L46,-O46)))</f>
        <v>0.999872021105574</v>
      </c>
      <c r="V46" s="60">
        <f>SUM(PRODUCT(R46,Q46),PRODUCT(T46,S46,U46))</f>
        <v>0.9984292624747282</v>
      </c>
      <c r="W46" s="60">
        <f>ACOS(V46)</f>
        <v>0.056056202160429204</v>
      </c>
      <c r="X46" s="60">
        <f>SIN(W46)</f>
        <v>0.05602684922579827</v>
      </c>
      <c r="Y46" s="60">
        <f>PRODUCT(SUM(R46,-PRODUCT(Q46,V46)),PRODUCT(1/S46,1/X46))</f>
        <v>0.9869883523448333</v>
      </c>
      <c r="Z46" s="61">
        <f>IF(L46=O46,IF(M46&gt;P46,0,180),PRODUCT(180,1/PI(),ACOS(Y46)))</f>
        <v>9.25285618468568</v>
      </c>
    </row>
    <row r="47" spans="1:26" s="62" customFormat="1" ht="12.75">
      <c r="A47" s="63">
        <v>70100</v>
      </c>
      <c r="B47" s="64" t="s">
        <v>150</v>
      </c>
      <c r="C47" s="64" t="s">
        <v>151</v>
      </c>
      <c r="D47" s="54">
        <f>IF(AND(O47&gt;L47,Z47&lt;180),SUM(360,-Z47),Z47)</f>
        <v>300.2953268039586</v>
      </c>
      <c r="E47" s="55">
        <f>PRODUCT(6371,ACOS(SUM(PRODUCT(COS(PRODUCT(PI()/180,P47)),COS(PRODUCT(PI()/180,M47)),COS(PRODUCT(PI()/180,SUM(L47,-O47)))),PRODUCT(SIN(PRODUCT(PI()/180,P47)),SIN(PRODUCT(PI()/180,M47))))))</f>
        <v>1354.3203640994589</v>
      </c>
      <c r="F47" s="65"/>
      <c r="G47" s="64"/>
      <c r="H47" s="64"/>
      <c r="I47" s="66"/>
      <c r="J47" s="64"/>
      <c r="K47" s="58"/>
      <c r="L47" s="59">
        <f>SUM(SUM(-180,PRODUCT(2,SUM(CODE(MID(C47,1,1)),-65),10)),PRODUCT((SUM(CODE(MID(C47,3,1)),-48)),2),PRODUCT(SUM(CODE(MID(C47,5,1)),-65),1/12),1/24)</f>
        <v>-6.291666666666667</v>
      </c>
      <c r="M47" s="59">
        <f>SUM(SUM(-90,PRODUCT(SUM(CODE(MID(C47,2,1)),-65),10)),SUM(CODE(MID(C47,4,1)),-48),PRODUCT(SUM(CODE(RIGHT(C47,1)),-65),1/24),1/48)</f>
        <v>57.22916666666667</v>
      </c>
      <c r="N47" s="51" t="str">
        <f>J$1</f>
        <v>JO62QN</v>
      </c>
      <c r="O47" s="59">
        <f>SUM(SUM(-180,PRODUCT(2,SUM(CODE(MID(N47,1,1)),-65),10)),PRODUCT((SUM(CODE(MID(N47,3,1)),-48)),2),PRODUCT(SUM(CODE(MID(N47,5,1)),-65),1/12),1/24)</f>
        <v>13.375</v>
      </c>
      <c r="P47" s="59">
        <f>SUM(SUM(-90,PRODUCT(SUM(CODE(MID(N47,2,1)),-65),10)),SUM(CODE(MID(N47,4,1)),-48),PRODUCT(SUM(CODE(RIGHT(N47,1)),-65),1/24),1/48)</f>
        <v>52.5625</v>
      </c>
      <c r="Q47" s="60">
        <f>SIN(PRODUCT(PI()/180,P47))</f>
        <v>0.7940169238552975</v>
      </c>
      <c r="R47" s="60">
        <f>SIN(PRODUCT(PI()/180,M47))</f>
        <v>0.8408422535021876</v>
      </c>
      <c r="S47" s="60">
        <f>COS(PRODUCT(PI()/180,P47))</f>
        <v>0.6078956527491955</v>
      </c>
      <c r="T47" s="60">
        <f>COS(PRODUCT(PI()/180,M47))</f>
        <v>0.5412802460143571</v>
      </c>
      <c r="U47" s="60">
        <f>COS(PRODUCT(PI()/180,SUM(L47,-O47)))</f>
        <v>0.9416664995458753</v>
      </c>
      <c r="V47" s="60">
        <f>SUM(PRODUCT(R47,Q47),PRODUCT(T47,S47,U47))</f>
        <v>0.9774907217272786</v>
      </c>
      <c r="W47" s="60">
        <f>ACOS(V47)</f>
        <v>0.21257579094325205</v>
      </c>
      <c r="X47" s="60">
        <f>SIN(W47)</f>
        <v>0.21097840869881457</v>
      </c>
      <c r="Y47" s="60">
        <f>PRODUCT(SUM(R47,-PRODUCT(Q47,V47)),PRODUCT(1/S47,1/X47))</f>
        <v>0.5044572013013278</v>
      </c>
      <c r="Z47" s="61">
        <f>IF(L47=O47,IF(M47&gt;P47,0,180),PRODUCT(180,1/PI(),ACOS(Y47)))</f>
        <v>59.7046731960414</v>
      </c>
    </row>
    <row r="48" spans="1:26" s="62" customFormat="1" ht="12.75">
      <c r="A48" s="67">
        <v>70100</v>
      </c>
      <c r="B48" s="68" t="s">
        <v>152</v>
      </c>
      <c r="C48" s="68" t="s">
        <v>153</v>
      </c>
      <c r="D48" s="69">
        <f>IF(AND(O48&gt;L48,Z48&lt;180),SUM(360,-Z48),Z48)</f>
        <v>96.46430192575852</v>
      </c>
      <c r="E48" s="70">
        <f>PRODUCT(6371,ACOS(SUM(PRODUCT(COS(PRODUCT(PI()/180,P48)),COS(PRODUCT(PI()/180,M48)),COS(PRODUCT(PI()/180,SUM(L48,-O48)))),PRODUCT(SIN(PRODUCT(PI()/180,P48)),SIN(PRODUCT(PI()/180,M48))))))</f>
        <v>320.2489887820412</v>
      </c>
      <c r="F48" s="75">
        <v>10</v>
      </c>
      <c r="G48" s="68" t="s">
        <v>154</v>
      </c>
      <c r="H48" s="72" t="s">
        <v>36</v>
      </c>
      <c r="I48" s="80">
        <v>92</v>
      </c>
      <c r="J48" s="68" t="s">
        <v>57</v>
      </c>
      <c r="K48" s="58"/>
      <c r="L48" s="59">
        <f>SUM(SUM(-180,PRODUCT(2,SUM(CODE(MID(C48,1,1)),-65),10)),PRODUCT((SUM(CODE(MID(C48,3,1)),-48)),2),PRODUCT(SUM(CODE(MID(C48,5,1)),-65),1/12),1/24)</f>
        <v>18.041666666666668</v>
      </c>
      <c r="M48" s="59">
        <f>SUM(SUM(-90,PRODUCT(SUM(CODE(MID(C48,2,1)),-65),10)),SUM(CODE(MID(C48,4,1)),-48),PRODUCT(SUM(CODE(RIGHT(C48,1)),-65),1/24),1/48)</f>
        <v>52.145833333333336</v>
      </c>
      <c r="N48" s="51" t="str">
        <f>J$1</f>
        <v>JO62QN</v>
      </c>
      <c r="O48" s="59">
        <f>SUM(SUM(-180,PRODUCT(2,SUM(CODE(MID(N48,1,1)),-65),10)),PRODUCT((SUM(CODE(MID(N48,3,1)),-48)),2),PRODUCT(SUM(CODE(MID(N48,5,1)),-65),1/12),1/24)</f>
        <v>13.375</v>
      </c>
      <c r="P48" s="59">
        <f>SUM(SUM(-90,PRODUCT(SUM(CODE(MID(N48,2,1)),-65),10)),SUM(CODE(MID(N48,4,1)),-48),PRODUCT(SUM(CODE(RIGHT(N48,1)),-65),1/24),1/48)</f>
        <v>52.5625</v>
      </c>
      <c r="Q48" s="60">
        <f>SIN(PRODUCT(PI()/180,P48))</f>
        <v>0.7940169238552975</v>
      </c>
      <c r="R48" s="60">
        <f>SIN(PRODUCT(PI()/180,M48))</f>
        <v>0.7895752251956726</v>
      </c>
      <c r="S48" s="60">
        <f>COS(PRODUCT(PI()/180,P48))</f>
        <v>0.6078956527491955</v>
      </c>
      <c r="T48" s="60">
        <f>COS(PRODUCT(PI()/180,M48))</f>
        <v>0.6136537816694386</v>
      </c>
      <c r="U48" s="60">
        <f>COS(PRODUCT(PI()/180,SUM(L48,-O48)))</f>
        <v>0.9966848880445061</v>
      </c>
      <c r="V48" s="60">
        <f>SUM(PRODUCT(R48,Q48),PRODUCT(T48,S48,U48))</f>
        <v>0.9987368966682302</v>
      </c>
      <c r="W48" s="60">
        <f>ACOS(V48)</f>
        <v>0.05026667536996629</v>
      </c>
      <c r="X48" s="60">
        <f>SIN(W48)</f>
        <v>0.05024550958556311</v>
      </c>
      <c r="Y48" s="60">
        <f>PRODUCT(SUM(R48,-PRODUCT(Q48,V48)),PRODUCT(1/S48,1/X48))</f>
        <v>-0.11258414795210316</v>
      </c>
      <c r="Z48" s="61">
        <f>IF(L48=O48,IF(M48&gt;P48,0,180),PRODUCT(180,1/PI(),ACOS(Y48)))</f>
        <v>96.46430192575852</v>
      </c>
    </row>
    <row r="49" spans="1:26" s="62" customFormat="1" ht="12.75">
      <c r="A49" s="63">
        <v>70101.9</v>
      </c>
      <c r="B49" s="64" t="s">
        <v>155</v>
      </c>
      <c r="C49" s="64" t="s">
        <v>156</v>
      </c>
      <c r="D49" s="54">
        <f>IF(AND(O49&gt;L49,Z49&lt;180),SUM(360,-Z49),Z49)</f>
        <v>115.71741554490569</v>
      </c>
      <c r="E49" s="55">
        <f>PRODUCT(6371,ACOS(SUM(PRODUCT(COS(PRODUCT(PI()/180,P49)),COS(PRODUCT(PI()/180,M49)),COS(PRODUCT(PI()/180,SUM(L49,-O49)))),PRODUCT(SIN(PRODUCT(PI()/180,P49)),SIN(PRODUCT(PI()/180,M49))))))</f>
        <v>650.454585192672</v>
      </c>
      <c r="F49" s="65"/>
      <c r="G49" s="64"/>
      <c r="H49" s="64"/>
      <c r="I49" s="66"/>
      <c r="J49" s="64"/>
      <c r="K49" s="58"/>
      <c r="L49" s="59">
        <f>SUM(SUM(-180,PRODUCT(2,SUM(CODE(MID(C49,1,1)),-65),10)),PRODUCT((SUM(CODE(MID(C49,3,1)),-48)),2),PRODUCT(SUM(CODE(MID(C49,5,1)),-65),1/12),1/24)</f>
        <v>21.541666666666668</v>
      </c>
      <c r="M49" s="59">
        <f>SUM(SUM(-90,PRODUCT(SUM(CODE(MID(C49,2,1)),-65),10)),SUM(CODE(MID(C49,4,1)),-48),PRODUCT(SUM(CODE(RIGHT(C49,1)),-65),1/24),1/48)</f>
        <v>49.72916666666667</v>
      </c>
      <c r="N49" s="51" t="str">
        <f>J$1</f>
        <v>JO62QN</v>
      </c>
      <c r="O49" s="59">
        <f>SUM(SUM(-180,PRODUCT(2,SUM(CODE(MID(N49,1,1)),-65),10)),PRODUCT((SUM(CODE(MID(N49,3,1)),-48)),2),PRODUCT(SUM(CODE(MID(N49,5,1)),-65),1/12),1/24)</f>
        <v>13.375</v>
      </c>
      <c r="P49" s="59">
        <f>SUM(SUM(-90,PRODUCT(SUM(CODE(MID(N49,2,1)),-65),10)),SUM(CODE(MID(N49,4,1)),-48),PRODUCT(SUM(CODE(RIGHT(N49,1)),-65),1/24),1/48)</f>
        <v>52.5625</v>
      </c>
      <c r="Q49" s="60">
        <f>SIN(PRODUCT(PI()/180,P49))</f>
        <v>0.7940169238552975</v>
      </c>
      <c r="R49" s="60">
        <f>SIN(PRODUCT(PI()/180,M49))</f>
        <v>0.7629974820245319</v>
      </c>
      <c r="S49" s="60">
        <f>COS(PRODUCT(PI()/180,P49))</f>
        <v>0.6078956527491955</v>
      </c>
      <c r="T49" s="60">
        <f>COS(PRODUCT(PI()/180,M49))</f>
        <v>0.6464014560814542</v>
      </c>
      <c r="U49" s="60">
        <f>COS(PRODUCT(PI()/180,SUM(L49,-O49)))</f>
        <v>0.9898590415514598</v>
      </c>
      <c r="V49" s="60">
        <f>SUM(PRODUCT(R49,Q49),PRODUCT(T49,S49,U49))</f>
        <v>0.9947927134521724</v>
      </c>
      <c r="W49" s="60">
        <f>ACOS(V49)</f>
        <v>0.10209615212567555</v>
      </c>
      <c r="X49" s="60">
        <f>SIN(W49)</f>
        <v>0.10191887588893489</v>
      </c>
      <c r="Y49" s="60">
        <f>PRODUCT(SUM(R49,-PRODUCT(Q49,V49)),PRODUCT(1/S49,1/X49))</f>
        <v>-0.4339329546598282</v>
      </c>
      <c r="Z49" s="61">
        <f>IF(L49=O49,IF(M49&gt;P49,0,180),PRODUCT(180,1/PI(),ACOS(Y49)))</f>
        <v>115.71741554490569</v>
      </c>
    </row>
    <row r="50" spans="1:26" s="62" customFormat="1" ht="12.75">
      <c r="A50" s="63">
        <v>70102</v>
      </c>
      <c r="B50" s="64" t="s">
        <v>157</v>
      </c>
      <c r="C50" s="64" t="s">
        <v>158</v>
      </c>
      <c r="D50" s="54">
        <f>IF(AND(O50&gt;L50,Z50&lt;180),SUM(360,-Z50),Z50)</f>
        <v>173.17778875727444</v>
      </c>
      <c r="E50" s="55">
        <f>PRODUCT(6371,ACOS(SUM(PRODUCT(COS(PRODUCT(PI()/180,P50)),COS(PRODUCT(PI()/180,M50)),COS(PRODUCT(PI()/180,SUM(L50,-O50)))),PRODUCT(SIN(PRODUCT(PI()/180,P50)),SIN(PRODUCT(PI()/180,M50))))))</f>
        <v>1611.7829813883582</v>
      </c>
      <c r="F50" s="56">
        <v>12</v>
      </c>
      <c r="G50" s="53" t="s">
        <v>60</v>
      </c>
      <c r="H50" s="53" t="s">
        <v>36</v>
      </c>
      <c r="I50" s="57">
        <v>150</v>
      </c>
      <c r="J50" s="64" t="s">
        <v>61</v>
      </c>
      <c r="K50" s="58"/>
      <c r="L50" s="59">
        <f>SUM(SUM(-180,PRODUCT(2,SUM(CODE(MID(C50,1,1)),-65),10)),PRODUCT((SUM(CODE(MID(C50,3,1)),-48)),2),PRODUCT(SUM(CODE(MID(C50,5,1)),-65),1/12),1/24)</f>
        <v>15.541666666666666</v>
      </c>
      <c r="M50" s="59">
        <f>SUM(SUM(-90,PRODUCT(SUM(CODE(MID(C50,2,1)),-65),10)),SUM(CODE(MID(C50,4,1)),-48),PRODUCT(SUM(CODE(RIGHT(C50,1)),-65),1/24),1/48)</f>
        <v>38.145833333333336</v>
      </c>
      <c r="N50" s="51" t="str">
        <f>J$1</f>
        <v>JO62QN</v>
      </c>
      <c r="O50" s="59">
        <f>SUM(SUM(-180,PRODUCT(2,SUM(CODE(MID(N50,1,1)),-65),10)),PRODUCT((SUM(CODE(MID(N50,3,1)),-48)),2),PRODUCT(SUM(CODE(MID(N50,5,1)),-65),1/12),1/24)</f>
        <v>13.375</v>
      </c>
      <c r="P50" s="59">
        <f>SUM(SUM(-90,PRODUCT(SUM(CODE(MID(N50,2,1)),-65),10)),SUM(CODE(MID(N50,4,1)),-48),PRODUCT(SUM(CODE(RIGHT(N50,1)),-65),1/24),1/48)</f>
        <v>52.5625</v>
      </c>
      <c r="Q50" s="60">
        <f>SIN(PRODUCT(PI()/180,P50))</f>
        <v>0.7940169238552975</v>
      </c>
      <c r="R50" s="60">
        <f>SIN(PRODUCT(PI()/180,M50))</f>
        <v>0.6176651804773934</v>
      </c>
      <c r="S50" s="60">
        <f>COS(PRODUCT(PI()/180,P50))</f>
        <v>0.6078956527491955</v>
      </c>
      <c r="T50" s="60">
        <f>COS(PRODUCT(PI()/180,M50))</f>
        <v>0.7864411769648313</v>
      </c>
      <c r="U50" s="60">
        <f>COS(PRODUCT(PI()/180,SUM(L50,-O50)))</f>
        <v>0.9992850804242445</v>
      </c>
      <c r="V50" s="60">
        <f>SUM(PRODUCT(R50,Q50),PRODUCT(T50,S50,U50))</f>
        <v>0.9681689946103997</v>
      </c>
      <c r="W50" s="60">
        <f>ACOS(V50)</f>
        <v>0.2529874401802477</v>
      </c>
      <c r="X50" s="60">
        <f>SIN(W50)</f>
        <v>0.2502974188342496</v>
      </c>
      <c r="Y50" s="60">
        <f>PRODUCT(SUM(R50,-PRODUCT(Q50,V50)),PRODUCT(1/S50,1/X50))</f>
        <v>-0.9929195330949585</v>
      </c>
      <c r="Z50" s="61">
        <f>IF(L50=O50,IF(M50&gt;P50,0,180),PRODUCT(180,1/PI(),ACOS(Y50)))</f>
        <v>173.17778875727444</v>
      </c>
    </row>
    <row r="51" spans="1:26" s="62" customFormat="1" ht="12.75">
      <c r="A51" s="67">
        <v>70105</v>
      </c>
      <c r="B51" s="68" t="s">
        <v>159</v>
      </c>
      <c r="C51" s="68" t="s">
        <v>160</v>
      </c>
      <c r="D51" s="69">
        <f>IF(AND(O51&gt;L51,Z51&lt;180),SUM(360,-Z51),Z51)</f>
        <v>210.32016016100465</v>
      </c>
      <c r="E51" s="70">
        <f>PRODUCT(6371,ACOS(SUM(PRODUCT(COS(PRODUCT(PI()/180,P51)),COS(PRODUCT(PI()/180,M51)),COS(PRODUCT(PI()/180,SUM(L51,-O51)))),PRODUCT(SIN(PRODUCT(PI()/180,P51)),SIN(PRODUCT(PI()/180,M51))))))</f>
        <v>948.8502947921439</v>
      </c>
      <c r="F51" s="75">
        <v>7</v>
      </c>
      <c r="G51" s="68" t="s">
        <v>45</v>
      </c>
      <c r="H51" s="68" t="s">
        <v>161</v>
      </c>
      <c r="I51" s="80">
        <v>1300</v>
      </c>
      <c r="J51" s="68" t="s">
        <v>50</v>
      </c>
      <c r="K51" s="58"/>
      <c r="L51" s="59">
        <f>SUM(SUM(-180,PRODUCT(2,SUM(CODE(MID(C51,1,1)),-65),10)),PRODUCT((SUM(CODE(MID(C51,3,1)),-48)),2),PRODUCT(SUM(CODE(MID(C51,5,1)),-65),1/12),1/24)</f>
        <v>7.291666666666667</v>
      </c>
      <c r="M51" s="59">
        <f>SUM(SUM(-90,PRODUCT(SUM(CODE(MID(C51,2,1)),-65),10)),SUM(CODE(MID(C51,4,1)),-48),PRODUCT(SUM(CODE(RIGHT(C51,1)),-65),1/24),1/48)</f>
        <v>45.020833333333336</v>
      </c>
      <c r="N51" s="51" t="str">
        <f>J$1</f>
        <v>JO62QN</v>
      </c>
      <c r="O51" s="59">
        <f>SUM(SUM(-180,PRODUCT(2,SUM(CODE(MID(N51,1,1)),-65),10)),PRODUCT((SUM(CODE(MID(N51,3,1)),-48)),2),PRODUCT(SUM(CODE(MID(N51,5,1)),-65),1/12),1/24)</f>
        <v>13.375</v>
      </c>
      <c r="P51" s="59">
        <f>SUM(SUM(-90,PRODUCT(SUM(CODE(MID(N51,2,1)),-65),10)),SUM(CODE(MID(N51,4,1)),-48),PRODUCT(SUM(CODE(RIGHT(N51,1)),-65),1/24),1/48)</f>
        <v>52.5625</v>
      </c>
      <c r="Q51" s="60">
        <f>SIN(PRODUCT(PI()/180,P51))</f>
        <v>0.7940169238552975</v>
      </c>
      <c r="R51" s="60">
        <f>SIN(PRODUCT(PI()/180,M51))</f>
        <v>0.7073638457178759</v>
      </c>
      <c r="S51" s="60">
        <f>COS(PRODUCT(PI()/180,P51))</f>
        <v>0.6078956527491955</v>
      </c>
      <c r="T51" s="60">
        <f>COS(PRODUCT(PI()/180,M51))</f>
        <v>0.7068496231669201</v>
      </c>
      <c r="U51" s="60">
        <f>COS(PRODUCT(PI()/180,SUM(L51,-O51)))</f>
        <v>0.9943688130297007</v>
      </c>
      <c r="V51" s="60">
        <f>SUM(PRODUCT(R51,Q51),PRODUCT(T51,S51,U51))</f>
        <v>0.9889300085861186</v>
      </c>
      <c r="W51" s="60">
        <f>ACOS(V51)</f>
        <v>0.14893270990302054</v>
      </c>
      <c r="X51" s="60">
        <f>SIN(W51)</f>
        <v>0.14838274198120024</v>
      </c>
      <c r="Y51" s="60">
        <f>PRODUCT(SUM(R51,-PRODUCT(Q51,V51)),PRODUCT(1/S51,1/X51))</f>
        <v>-0.8632179734748104</v>
      </c>
      <c r="Z51" s="61">
        <f>IF(L51=O51,IF(M51&gt;P51,0,180),PRODUCT(180,1/PI(),ACOS(Y51)))</f>
        <v>149.67983983899535</v>
      </c>
    </row>
    <row r="52" spans="1:26" s="62" customFormat="1" ht="12.75">
      <c r="A52" s="67">
        <v>70105.1</v>
      </c>
      <c r="B52" s="68" t="s">
        <v>162</v>
      </c>
      <c r="C52" s="68" t="s">
        <v>163</v>
      </c>
      <c r="D52" s="69">
        <f>IF(AND(O52&gt;L52,Z52&lt;180),SUM(360,-Z52),Z52)</f>
        <v>58.44310551208031</v>
      </c>
      <c r="E52" s="70">
        <f>PRODUCT(6371,ACOS(SUM(PRODUCT(COS(PRODUCT(PI()/180,P52)),COS(PRODUCT(PI()/180,M52)),COS(PRODUCT(PI()/180,SUM(L52,-O52)))),PRODUCT(SIN(PRODUCT(PI()/180,P52)),SIN(PRODUCT(PI()/180,M52))))))</f>
        <v>405.27297985468977</v>
      </c>
      <c r="F52" s="75"/>
      <c r="G52" s="68"/>
      <c r="H52" s="68"/>
      <c r="I52" s="80"/>
      <c r="J52" s="68"/>
      <c r="K52" s="58"/>
      <c r="L52" s="59">
        <f>SUM(SUM(-180,PRODUCT(2,SUM(CODE(MID(C52,1,1)),-65),10)),PRODUCT((SUM(CODE(MID(C52,3,1)),-48)),2),PRODUCT(SUM(CODE(MID(C52,5,1)),-65),1/12),1/24)</f>
        <v>18.708333333333336</v>
      </c>
      <c r="M52" s="59">
        <f>SUM(SUM(-90,PRODUCT(SUM(CODE(MID(C52,2,1)),-65),10)),SUM(CODE(MID(C52,4,1)),-48),PRODUCT(SUM(CODE(RIGHT(C52,1)),-65),1/24),1/48)</f>
        <v>54.35416666666667</v>
      </c>
      <c r="N52" s="51" t="str">
        <f>J$1</f>
        <v>JO62QN</v>
      </c>
      <c r="O52" s="59">
        <f>SUM(SUM(-180,PRODUCT(2,SUM(CODE(MID(N52,1,1)),-65),10)),PRODUCT((SUM(CODE(MID(N52,3,1)),-48)),2),PRODUCT(SUM(CODE(MID(N52,5,1)),-65),1/12),1/24)</f>
        <v>13.375</v>
      </c>
      <c r="P52" s="59">
        <f>SUM(SUM(-90,PRODUCT(SUM(CODE(MID(N52,2,1)),-65),10)),SUM(CODE(MID(N52,4,1)),-48),PRODUCT(SUM(CODE(RIGHT(N52,1)),-65),1/24),1/48)</f>
        <v>52.5625</v>
      </c>
      <c r="Q52" s="60">
        <f>SIN(PRODUCT(PI()/180,P52))</f>
        <v>0.7940169238552975</v>
      </c>
      <c r="R52" s="60">
        <f>SIN(PRODUCT(PI()/180,M52))</f>
        <v>0.8126348359947815</v>
      </c>
      <c r="S52" s="60">
        <f>COS(PRODUCT(PI()/180,P52))</f>
        <v>0.6078956527491955</v>
      </c>
      <c r="T52" s="60">
        <f>COS(PRODUCT(PI()/180,M52))</f>
        <v>0.5827732177508972</v>
      </c>
      <c r="U52" s="60">
        <f>COS(PRODUCT(PI()/180,SUM(L52,-O52)))</f>
        <v>0.9956707906498045</v>
      </c>
      <c r="V52" s="60">
        <f>SUM(PRODUCT(R52,Q52),PRODUCT(T52,S52,U52))</f>
        <v>0.9979774296301671</v>
      </c>
      <c r="W52" s="60">
        <f>ACOS(V52)</f>
        <v>0.0636121456372139</v>
      </c>
      <c r="X52" s="60">
        <f>SIN(W52)</f>
        <v>0.06356925317136304</v>
      </c>
      <c r="Y52" s="60">
        <f>PRODUCT(SUM(R52,-PRODUCT(Q52,V52)),PRODUCT(1/S52,1/X52))</f>
        <v>0.5233449753666205</v>
      </c>
      <c r="Z52" s="61">
        <f>IF(L52=O52,IF(M52&gt;P52,0,180),PRODUCT(180,1/PI(),ACOS(Y52)))</f>
        <v>58.44310551208031</v>
      </c>
    </row>
    <row r="53" spans="1:26" s="62" customFormat="1" ht="12.75">
      <c r="A53" s="63">
        <v>70110</v>
      </c>
      <c r="B53" s="64" t="s">
        <v>164</v>
      </c>
      <c r="C53" s="64" t="s">
        <v>165</v>
      </c>
      <c r="D53" s="54">
        <f>IF(AND(O53&gt;L53,Z53&lt;180),SUM(360,-Z53),Z53)</f>
        <v>192.2093188217649</v>
      </c>
      <c r="E53" s="55">
        <f>PRODUCT(6371,ACOS(SUM(PRODUCT(COS(PRODUCT(PI()/180,P53)),COS(PRODUCT(PI()/180,M53)),COS(PRODUCT(PI()/180,SUM(L53,-O53)))),PRODUCT(SIN(PRODUCT(PI()/180,P53)),SIN(PRODUCT(PI()/180,M53))))))</f>
        <v>982.3326953512504</v>
      </c>
      <c r="F53" s="65">
        <v>5</v>
      </c>
      <c r="G53" s="64" t="s">
        <v>166</v>
      </c>
      <c r="H53" s="64" t="s">
        <v>36</v>
      </c>
      <c r="I53" s="57">
        <v>250</v>
      </c>
      <c r="J53" s="53" t="s">
        <v>50</v>
      </c>
      <c r="K53" s="58"/>
      <c r="L53" s="59">
        <f>SUM(SUM(-180,PRODUCT(2,SUM(CODE(MID(C53,1,1)),-65),10)),PRODUCT((SUM(CODE(MID(C53,3,1)),-48)),2),PRODUCT(SUM(CODE(MID(C53,5,1)),-65),1/12),1/24)</f>
        <v>10.791666666666666</v>
      </c>
      <c r="M53" s="59">
        <f>SUM(SUM(-90,PRODUCT(SUM(CODE(MID(C53,2,1)),-65),10)),SUM(CODE(MID(C53,4,1)),-48),PRODUCT(SUM(CODE(RIGHT(C53,1)),-65),1/24),1/48)</f>
        <v>43.895833333333336</v>
      </c>
      <c r="N53" s="51" t="str">
        <f>J$1</f>
        <v>JO62QN</v>
      </c>
      <c r="O53" s="59">
        <f>SUM(SUM(-180,PRODUCT(2,SUM(CODE(MID(N53,1,1)),-65),10)),PRODUCT((SUM(CODE(MID(N53,3,1)),-48)),2),PRODUCT(SUM(CODE(MID(N53,5,1)),-65),1/12),1/24)</f>
        <v>13.375</v>
      </c>
      <c r="P53" s="59">
        <f>SUM(SUM(-90,PRODUCT(SUM(CODE(MID(N53,2,1)),-65),10)),SUM(CODE(MID(N53,4,1)),-48),PRODUCT(SUM(CODE(RIGHT(N53,1)),-65),1/24),1/48)</f>
        <v>52.5625</v>
      </c>
      <c r="Q53" s="60">
        <f>SIN(PRODUCT(PI()/180,P53))</f>
        <v>0.7940169238552975</v>
      </c>
      <c r="R53" s="60">
        <f>SIN(PRODUCT(PI()/180,M53))</f>
        <v>0.6933494264868003</v>
      </c>
      <c r="S53" s="60">
        <f>COS(PRODUCT(PI()/180,P53))</f>
        <v>0.6078956527491955</v>
      </c>
      <c r="T53" s="60">
        <f>COS(PRODUCT(PI()/180,M53))</f>
        <v>0.7206015353788979</v>
      </c>
      <c r="U53" s="60">
        <f>COS(PRODUCT(PI()/180,SUM(L53,-O53)))</f>
        <v>0.9989837230844637</v>
      </c>
      <c r="V53" s="60">
        <f>SUM(PRODUCT(R53,Q53),PRODUCT(T53,S53,U53))</f>
        <v>0.9881365388447385</v>
      </c>
      <c r="W53" s="60">
        <f>ACOS(V53)</f>
        <v>0.15418814869741806</v>
      </c>
      <c r="X53" s="60">
        <f>SIN(W53)</f>
        <v>0.15357793005487663</v>
      </c>
      <c r="Y53" s="60">
        <f>PRODUCT(SUM(R53,-PRODUCT(Q53,V53)),PRODUCT(1/S53,1/X53))</f>
        <v>-0.9773815106223827</v>
      </c>
      <c r="Z53" s="61">
        <f>IF(L53=O53,IF(M53&gt;P53,0,180),PRODUCT(180,1/PI(),ACOS(Y53)))</f>
        <v>167.7906811782351</v>
      </c>
    </row>
    <row r="54" spans="1:26" s="62" customFormat="1" ht="12.75">
      <c r="A54" s="52">
        <v>70110</v>
      </c>
      <c r="B54" s="53" t="s">
        <v>167</v>
      </c>
      <c r="C54" s="53" t="s">
        <v>168</v>
      </c>
      <c r="D54" s="54">
        <f>IF(AND(O54&gt;L54,Z54&lt;180),SUM(360,-Z54),Z54)</f>
        <v>90.42886142890549</v>
      </c>
      <c r="E54" s="55">
        <f>PRODUCT(6371,ACOS(SUM(PRODUCT(COS(PRODUCT(PI()/180,P54)),COS(PRODUCT(PI()/180,M54)),COS(PRODUCT(PI()/180,SUM(L54,-O54)))),PRODUCT(SIN(PRODUCT(PI()/180,P54)),SIN(PRODUCT(PI()/180,M54))))))</f>
        <v>486.4030895752784</v>
      </c>
      <c r="F54" s="56">
        <v>5</v>
      </c>
      <c r="G54" s="53" t="s">
        <v>169</v>
      </c>
      <c r="H54" s="53" t="s">
        <v>36</v>
      </c>
      <c r="I54" s="66"/>
      <c r="J54" s="64" t="s">
        <v>50</v>
      </c>
      <c r="K54" s="58"/>
      <c r="L54" s="59">
        <f>SUM(SUM(-180,PRODUCT(2,SUM(CODE(MID(C54,1,1)),-65),10)),PRODUCT((SUM(CODE(MID(C54,3,1)),-48)),2),PRODUCT(SUM(CODE(MID(C54,5,1)),-65),1/12),1/24)</f>
        <v>20.541666666666668</v>
      </c>
      <c r="M54" s="59">
        <f>SUM(SUM(-90,PRODUCT(SUM(CODE(MID(C54,2,1)),-65),10)),SUM(CODE(MID(C54,4,1)),-48),PRODUCT(SUM(CODE(RIGHT(C54,1)),-65),1/24),1/48)</f>
        <v>52.3125</v>
      </c>
      <c r="N54" s="51" t="str">
        <f>J$1</f>
        <v>JO62QN</v>
      </c>
      <c r="O54" s="59">
        <f>SUM(SUM(-180,PRODUCT(2,SUM(CODE(MID(N54,1,1)),-65),10)),PRODUCT((SUM(CODE(MID(N54,3,1)),-48)),2),PRODUCT(SUM(CODE(MID(N54,5,1)),-65),1/12),1/24)</f>
        <v>13.375</v>
      </c>
      <c r="P54" s="59">
        <f>SUM(SUM(-90,PRODUCT(SUM(CODE(MID(N54,2,1)),-65),10)),SUM(CODE(MID(N54,4,1)),-48),PRODUCT(SUM(CODE(RIGHT(N54,1)),-65),1/24),1/48)</f>
        <v>52.5625</v>
      </c>
      <c r="Q54" s="60">
        <f>SIN(PRODUCT(PI()/180,P54))</f>
        <v>0.7940169238552975</v>
      </c>
      <c r="R54" s="60">
        <f>SIN(PRODUCT(PI()/180,M54))</f>
        <v>0.7913569286406602</v>
      </c>
      <c r="S54" s="60">
        <f>COS(PRODUCT(PI()/180,P54))</f>
        <v>0.6078956527491955</v>
      </c>
      <c r="T54" s="60">
        <f>COS(PRODUCT(PI()/180,M54))</f>
        <v>0.6113544074368165</v>
      </c>
      <c r="U54" s="60">
        <f>COS(PRODUCT(PI()/180,SUM(L54,-O54)))</f>
        <v>0.9921874493325091</v>
      </c>
      <c r="V54" s="60">
        <f>SUM(PRODUCT(R54,Q54),PRODUCT(T54,S54,U54))</f>
        <v>0.9970870268393566</v>
      </c>
      <c r="W54" s="60">
        <f>ACOS(V54)</f>
        <v>0.07634642749572726</v>
      </c>
      <c r="X54" s="60">
        <f>SIN(W54)</f>
        <v>0.0762722813914218</v>
      </c>
      <c r="Y54" s="60">
        <f>PRODUCT(SUM(R54,-PRODUCT(Q54,V54)),PRODUCT(1/S54,1/X54))</f>
        <v>-0.007484974076704161</v>
      </c>
      <c r="Z54" s="61">
        <f>IF(L54=O54,IF(M54&gt;P54,0,180),PRODUCT(180,1/PI(),ACOS(Y54)))</f>
        <v>90.42886142890549</v>
      </c>
    </row>
    <row r="55" spans="1:26" s="62" customFormat="1" ht="12.75">
      <c r="A55" s="74">
        <v>70117</v>
      </c>
      <c r="B55" s="72" t="s">
        <v>170</v>
      </c>
      <c r="C55" s="72" t="s">
        <v>171</v>
      </c>
      <c r="D55" s="69">
        <f>IF(AND(O55&gt;L55,Z55&lt;180),SUM(360,-Z55),Z55)</f>
        <v>149.18207928054252</v>
      </c>
      <c r="E55" s="70">
        <f>PRODUCT(6371,ACOS(SUM(PRODUCT(COS(PRODUCT(PI()/180,P55)),COS(PRODUCT(PI()/180,M55)),COS(PRODUCT(PI()/180,SUM(L55,-O55)))),PRODUCT(SIN(PRODUCT(PI()/180,P55)),SIN(PRODUCT(PI()/180,M55))))))</f>
        <v>399.99573317805056</v>
      </c>
      <c r="F55" s="71">
        <v>10</v>
      </c>
      <c r="G55" s="72" t="s">
        <v>45</v>
      </c>
      <c r="H55" s="68" t="s">
        <v>172</v>
      </c>
      <c r="I55" s="73">
        <v>520</v>
      </c>
      <c r="J55" s="68" t="s">
        <v>57</v>
      </c>
      <c r="K55" s="58"/>
      <c r="L55" s="59">
        <f>SUM(SUM(-180,PRODUCT(2,SUM(CODE(MID(C55,1,1)),-65),10)),PRODUCT((SUM(CODE(MID(C55,3,1)),-48)),2),PRODUCT(SUM(CODE(MID(C55,5,1)),-65),1/12),1/24)</f>
        <v>16.208333333333336</v>
      </c>
      <c r="M55" s="59">
        <f>SUM(SUM(-90,PRODUCT(SUM(CODE(MID(C55,2,1)),-65),10)),SUM(CODE(MID(C55,4,1)),-48),PRODUCT(SUM(CODE(RIGHT(C55,1)),-65),1/24),1/48)</f>
        <v>49.4375</v>
      </c>
      <c r="N55" s="51" t="str">
        <f>J$1</f>
        <v>JO62QN</v>
      </c>
      <c r="O55" s="59">
        <f>SUM(SUM(-180,PRODUCT(2,SUM(CODE(MID(N55,1,1)),-65),10)),PRODUCT((SUM(CODE(MID(N55,3,1)),-48)),2),PRODUCT(SUM(CODE(MID(N55,5,1)),-65),1/12),1/24)</f>
        <v>13.375</v>
      </c>
      <c r="P55" s="59">
        <f>SUM(SUM(-90,PRODUCT(SUM(CODE(MID(N55,2,1)),-65),10)),SUM(CODE(MID(N55,4,1)),-48),PRODUCT(SUM(CODE(RIGHT(N55,1)),-65),1/24),1/48)</f>
        <v>52.5625</v>
      </c>
      <c r="Q55" s="60">
        <f>SIN(PRODUCT(PI()/180,P55))</f>
        <v>0.7940169238552975</v>
      </c>
      <c r="R55" s="60">
        <f>SIN(PRODUCT(PI()/180,M55))</f>
        <v>0.7596970754098074</v>
      </c>
      <c r="S55" s="60">
        <f>COS(PRODUCT(PI()/180,P55))</f>
        <v>0.6078956527491955</v>
      </c>
      <c r="T55" s="60">
        <f>COS(PRODUCT(PI()/180,M55))</f>
        <v>0.6502771360072453</v>
      </c>
      <c r="U55" s="60">
        <f>COS(PRODUCT(PI()/180,SUM(L55,-O55)))</f>
        <v>0.9987775486691226</v>
      </c>
      <c r="V55" s="60">
        <f>SUM(PRODUCT(R55,Q55),PRODUCT(T55,S55,U55))</f>
        <v>0.998029743141334</v>
      </c>
      <c r="W55" s="60">
        <f>ACOS(V55)</f>
        <v>0.06278382250479703</v>
      </c>
      <c r="X55" s="60">
        <f>SIN(W55)</f>
        <v>0.06274258366725857</v>
      </c>
      <c r="Y55" s="60">
        <f>PRODUCT(SUM(R55,-PRODUCT(Q55,V55)),PRODUCT(1/S55,1/X55))</f>
        <v>-0.8587997004246554</v>
      </c>
      <c r="Z55" s="61">
        <f>IF(L55=O55,IF(M55&gt;P55,0,180),PRODUCT(180,1/PI(),ACOS(Y55)))</f>
        <v>149.18207928054252</v>
      </c>
    </row>
    <row r="56" spans="1:26" s="62" customFormat="1" ht="12.75">
      <c r="A56" s="67">
        <v>70120</v>
      </c>
      <c r="B56" s="68" t="s">
        <v>173</v>
      </c>
      <c r="C56" s="68" t="s">
        <v>174</v>
      </c>
      <c r="D56" s="69">
        <f>IF(AND(O56&gt;L56,Z56&lt;180),SUM(360,-Z56),Z56)</f>
        <v>94.38792439383012</v>
      </c>
      <c r="E56" s="70">
        <f>PRODUCT(6371,ACOS(SUM(PRODUCT(COS(PRODUCT(PI()/180,P56)),COS(PRODUCT(PI()/180,M56)),COS(PRODUCT(PI()/180,SUM(L56,-O56)))),PRODUCT(SIN(PRODUCT(PI()/180,P56)),SIN(PRODUCT(PI()/180,M56))))))</f>
        <v>335.589018756655</v>
      </c>
      <c r="F56" s="75"/>
      <c r="G56" s="68"/>
      <c r="H56" s="68"/>
      <c r="I56" s="80"/>
      <c r="J56" s="68"/>
      <c r="K56" s="58"/>
      <c r="L56" s="59">
        <f>SUM(SUM(-180,PRODUCT(2,SUM(CODE(MID(C56,1,1)),-65),10)),PRODUCT((SUM(CODE(MID(C56,3,1)),-48)),2),PRODUCT(SUM(CODE(MID(C56,5,1)),-65),1/12),1/24)</f>
        <v>18.291666666666668</v>
      </c>
      <c r="M56" s="59">
        <f>SUM(SUM(-90,PRODUCT(SUM(CODE(MID(C56,2,1)),-65),10)),SUM(CODE(MID(C56,4,1)),-48),PRODUCT(SUM(CODE(RIGHT(C56,1)),-65),1/24),1/48)</f>
        <v>52.22916666666667</v>
      </c>
      <c r="N56" s="51" t="str">
        <f>J$1</f>
        <v>JO62QN</v>
      </c>
      <c r="O56" s="59">
        <f>SUM(SUM(-180,PRODUCT(2,SUM(CODE(MID(N56,1,1)),-65),10)),PRODUCT((SUM(CODE(MID(N56,3,1)),-48)),2),PRODUCT(SUM(CODE(MID(N56,5,1)),-65),1/12),1/24)</f>
        <v>13.375</v>
      </c>
      <c r="P56" s="59">
        <f>SUM(SUM(-90,PRODUCT(SUM(CODE(MID(N56,2,1)),-65),10)),SUM(CODE(MID(N56,4,1)),-48),PRODUCT(SUM(CODE(RIGHT(N56,1)),-65),1/24),1/48)</f>
        <v>52.5625</v>
      </c>
      <c r="Q56" s="60">
        <f>SIN(PRODUCT(PI()/180,P56))</f>
        <v>0.7940169238552975</v>
      </c>
      <c r="R56" s="60">
        <f>SIN(PRODUCT(PI()/180,M56))</f>
        <v>0.7904669129943782</v>
      </c>
      <c r="S56" s="60">
        <f>COS(PRODUCT(PI()/180,P56))</f>
        <v>0.6078956527491955</v>
      </c>
      <c r="T56" s="60">
        <f>COS(PRODUCT(PI()/180,M56))</f>
        <v>0.6125047423988961</v>
      </c>
      <c r="U56" s="60">
        <f>COS(PRODUCT(PI()/180,SUM(L56,-O56)))</f>
        <v>0.9963204072621441</v>
      </c>
      <c r="V56" s="60">
        <f>SUM(PRODUCT(R56,Q56),PRODUCT(T56,S56,U56))</f>
        <v>0.9986130210870028</v>
      </c>
      <c r="W56" s="60">
        <f>ACOS(V56)</f>
        <v>0.052674465351855035</v>
      </c>
      <c r="X56" s="60">
        <f>SIN(W56)</f>
        <v>0.05265011030842513</v>
      </c>
      <c r="Y56" s="60">
        <f>PRODUCT(SUM(R56,-PRODUCT(Q56,V56)),PRODUCT(1/S56,1/X56))</f>
        <v>-0.0765088884968789</v>
      </c>
      <c r="Z56" s="61">
        <f>IF(L56=O56,IF(M56&gt;P56,0,180),PRODUCT(180,1/PI(),ACOS(Y56)))</f>
        <v>94.38792439383012</v>
      </c>
    </row>
    <row r="57" spans="1:26" s="62" customFormat="1" ht="12.75">
      <c r="A57" s="63">
        <v>70129</v>
      </c>
      <c r="B57" s="64" t="s">
        <v>175</v>
      </c>
      <c r="C57" s="64" t="s">
        <v>176</v>
      </c>
      <c r="D57" s="54">
        <f>IF(AND(O57&gt;L57,Z57&lt;180),SUM(360,-Z57),Z57)</f>
        <v>280.832301735814</v>
      </c>
      <c r="E57" s="55">
        <f>PRODUCT(6371,ACOS(SUM(PRODUCT(COS(PRODUCT(PI()/180,P57)),COS(PRODUCT(PI()/180,M57)),COS(PRODUCT(PI()/180,SUM(L57,-O57)))),PRODUCT(SIN(PRODUCT(PI()/180,P57)),SIN(PRODUCT(PI()/180,M57))))))</f>
        <v>1312.0044731534435</v>
      </c>
      <c r="F57" s="56">
        <v>25</v>
      </c>
      <c r="G57" s="64" t="s">
        <v>177</v>
      </c>
      <c r="H57" s="64" t="s">
        <v>75</v>
      </c>
      <c r="I57" s="57">
        <v>120</v>
      </c>
      <c r="J57" s="64"/>
      <c r="K57" s="58"/>
      <c r="L57" s="59">
        <f>SUM(SUM(-180,PRODUCT(2,SUM(CODE(MID(C57,1,1)),-65),10)),PRODUCT((SUM(CODE(MID(C57,3,1)),-48)),2),PRODUCT(SUM(CODE(MID(C57,5,1)),-65),1/12),1/24)</f>
        <v>-6.208333333333333</v>
      </c>
      <c r="M57" s="59">
        <f>SUM(SUM(-90,PRODUCT(SUM(CODE(MID(C57,2,1)),-65),10)),SUM(CODE(MID(C57,4,1)),-48),PRODUCT(SUM(CODE(RIGHT(C57,1)),-65),1/24),1/48)</f>
        <v>53.1875</v>
      </c>
      <c r="N57" s="51" t="str">
        <f>J$1</f>
        <v>JO62QN</v>
      </c>
      <c r="O57" s="59">
        <f>SUM(SUM(-180,PRODUCT(2,SUM(CODE(MID(N57,1,1)),-65),10)),PRODUCT((SUM(CODE(MID(N57,3,1)),-48)),2),PRODUCT(SUM(CODE(MID(N57,5,1)),-65),1/12),1/24)</f>
        <v>13.375</v>
      </c>
      <c r="P57" s="59">
        <f>SUM(SUM(-90,PRODUCT(SUM(CODE(MID(N57,2,1)),-65),10)),SUM(CODE(MID(N57,4,1)),-48),PRODUCT(SUM(CODE(RIGHT(N57,1)),-65),1/24),1/48)</f>
        <v>52.5625</v>
      </c>
      <c r="Q57" s="60">
        <f>SIN(PRODUCT(PI()/180,P57))</f>
        <v>0.7940169238552975</v>
      </c>
      <c r="R57" s="60">
        <f>SIN(PRODUCT(PI()/180,M57))</f>
        <v>0.8006006652176356</v>
      </c>
      <c r="S57" s="60">
        <f>COS(PRODUCT(PI()/180,P57))</f>
        <v>0.6078956527491955</v>
      </c>
      <c r="T57" s="60">
        <f>COS(PRODUCT(PI()/180,M57))</f>
        <v>0.5991982767440835</v>
      </c>
      <c r="U57" s="60">
        <f>COS(PRODUCT(PI()/180,SUM(L57,-O57)))</f>
        <v>0.9421549918355965</v>
      </c>
      <c r="V57" s="60">
        <f>SUM(PRODUCT(R57,Q57),PRODUCT(T57,S57,U57))</f>
        <v>0.9788704591816213</v>
      </c>
      <c r="W57" s="60">
        <f>ACOS(V57)</f>
        <v>0.20593383662744366</v>
      </c>
      <c r="X57" s="60">
        <f>SIN(W57)</f>
        <v>0.20448135401928919</v>
      </c>
      <c r="Y57" s="60">
        <f>PRODUCT(SUM(R57,-PRODUCT(Q57,V57)),PRODUCT(1/S57,1/X57))</f>
        <v>0.1879350704761806</v>
      </c>
      <c r="Z57" s="61">
        <f>IF(L57=O57,IF(M57&gt;P57,0,180),PRODUCT(180,1/PI(),ACOS(Y57)))</f>
        <v>79.16769826418603</v>
      </c>
    </row>
    <row r="58" spans="1:26" s="62" customFormat="1" ht="12.75">
      <c r="A58" s="63">
        <v>70158</v>
      </c>
      <c r="B58" s="64" t="s">
        <v>178</v>
      </c>
      <c r="C58" s="64" t="s">
        <v>179</v>
      </c>
      <c r="D58" s="54">
        <f>IF(AND(O58&gt;L58,Z58&lt;180),SUM(360,-Z58),Z58)</f>
        <v>242.9458658750331</v>
      </c>
      <c r="E58" s="55">
        <f>PRODUCT(6371,ACOS(SUM(PRODUCT(COS(PRODUCT(PI()/180,P58)),COS(PRODUCT(PI()/180,M58)),COS(PRODUCT(PI()/180,SUM(L58,-O58)))),PRODUCT(SIN(PRODUCT(PI()/180,P58)),SIN(PRODUCT(PI()/180,M58))))))</f>
        <v>2039.2079853082705</v>
      </c>
      <c r="F58" s="65"/>
      <c r="G58" s="64"/>
      <c r="H58" s="64"/>
      <c r="I58" s="66"/>
      <c r="J58" s="64" t="s">
        <v>50</v>
      </c>
      <c r="K58" s="58"/>
      <c r="L58" s="59">
        <f>SUM(SUM(-180,PRODUCT(2,SUM(CODE(MID(C58,1,1)),-65),10)),PRODUCT((SUM(CODE(MID(C58,3,1)),-48)),2),PRODUCT(SUM(CODE(MID(C58,5,1)),-65),1/12),1/24)</f>
        <v>-8.708333333333334</v>
      </c>
      <c r="M58" s="59">
        <f>SUM(SUM(-90,PRODUCT(SUM(CODE(MID(C58,2,1)),-65),10)),SUM(CODE(MID(C58,4,1)),-48),PRODUCT(SUM(CODE(RIGHT(C58,1)),-65),1/24),1/48)</f>
        <v>41.8125</v>
      </c>
      <c r="N58" s="51" t="str">
        <f>J$1</f>
        <v>JO62QN</v>
      </c>
      <c r="O58" s="59">
        <f>SUM(SUM(-180,PRODUCT(2,SUM(CODE(MID(N58,1,1)),-65),10)),PRODUCT((SUM(CODE(MID(N58,3,1)),-48)),2),PRODUCT(SUM(CODE(MID(N58,5,1)),-65),1/12),1/24)</f>
        <v>13.375</v>
      </c>
      <c r="P58" s="59">
        <f>SUM(SUM(-90,PRODUCT(SUM(CODE(MID(N58,2,1)),-65),10)),SUM(CODE(MID(N58,4,1)),-48),PRODUCT(SUM(CODE(RIGHT(N58,1)),-65),1/24),1/48)</f>
        <v>52.5625</v>
      </c>
      <c r="Q58" s="60">
        <f>SIN(PRODUCT(PI()/180,P58))</f>
        <v>0.7940169238552975</v>
      </c>
      <c r="R58" s="60">
        <f>SIN(PRODUCT(PI()/180,M58))</f>
        <v>0.6666950920194786</v>
      </c>
      <c r="S58" s="60">
        <f>COS(PRODUCT(PI()/180,P58))</f>
        <v>0.6078956527491955</v>
      </c>
      <c r="T58" s="60">
        <f>COS(PRODUCT(PI()/180,M58))</f>
        <v>0.7453305671157858</v>
      </c>
      <c r="U58" s="60">
        <f>COS(PRODUCT(PI()/180,SUM(L58,-O58)))</f>
        <v>0.9266380308727052</v>
      </c>
      <c r="V58" s="60">
        <f>SUM(PRODUCT(R58,Q58),PRODUCT(T58,S58,U58))</f>
        <v>0.9492113211432243</v>
      </c>
      <c r="W58" s="60">
        <f>ACOS(V58)</f>
        <v>0.3200765947744892</v>
      </c>
      <c r="X58" s="60">
        <f>SIN(W58)</f>
        <v>0.31463926616608867</v>
      </c>
      <c r="Y58" s="60">
        <f>PRODUCT(SUM(R58,-PRODUCT(Q58,V58)),PRODUCT(1/S58,1/X58))</f>
        <v>-0.45483213662187844</v>
      </c>
      <c r="Z58" s="61">
        <f>IF(L58=O58,IF(M58&gt;P58,0,180),PRODUCT(180,1/PI(),ACOS(Y58)))</f>
        <v>117.05413412496691</v>
      </c>
    </row>
    <row r="59" spans="1:26" s="62" customFormat="1" ht="12.75">
      <c r="A59" s="63">
        <v>70159</v>
      </c>
      <c r="B59" s="64" t="s">
        <v>180</v>
      </c>
      <c r="C59" s="64" t="s">
        <v>181</v>
      </c>
      <c r="D59" s="54">
        <f>IF(AND(O59&gt;L59,Z59&lt;180),SUM(360,-Z59),Z59)</f>
        <v>232.7825577605915</v>
      </c>
      <c r="E59" s="55">
        <f>PRODUCT(6371,ACOS(SUM(PRODUCT(COS(PRODUCT(PI()/180,P59)),COS(PRODUCT(PI()/180,M59)),COS(PRODUCT(PI()/180,SUM(L59,-O59)))),PRODUCT(SIN(PRODUCT(PI()/180,P59)),SIN(PRODUCT(PI()/180,M59))))))</f>
        <v>2369.0199088936292</v>
      </c>
      <c r="F59" s="65"/>
      <c r="G59" s="64"/>
      <c r="H59" s="64"/>
      <c r="I59" s="66"/>
      <c r="J59" s="64" t="s">
        <v>57</v>
      </c>
      <c r="K59" s="58"/>
      <c r="L59" s="59">
        <f>SUM(SUM(-180,PRODUCT(2,SUM(CODE(MID(C59,1,1)),-65),10)),PRODUCT((SUM(CODE(MID(C59,3,1)),-48)),2),PRODUCT(SUM(CODE(MID(C59,5,1)),-65),1/12),1/24)</f>
        <v>-7.958333333333333</v>
      </c>
      <c r="M59" s="59">
        <f>SUM(SUM(-90,PRODUCT(SUM(CODE(MID(C59,2,1)),-65),10)),SUM(CODE(MID(C59,4,1)),-48),PRODUCT(SUM(CODE(RIGHT(C59,1)),-65),1/24),1/48)</f>
        <v>37.3125</v>
      </c>
      <c r="N59" s="51" t="str">
        <f>J$1</f>
        <v>JO62QN</v>
      </c>
      <c r="O59" s="59">
        <f>SUM(SUM(-180,PRODUCT(2,SUM(CODE(MID(N59,1,1)),-65),10)),PRODUCT((SUM(CODE(MID(N59,3,1)),-48)),2),PRODUCT(SUM(CODE(MID(N59,5,1)),-65),1/12),1/24)</f>
        <v>13.375</v>
      </c>
      <c r="P59" s="59">
        <f>SUM(SUM(-90,PRODUCT(SUM(CODE(MID(N59,2,1)),-65),10)),SUM(CODE(MID(N59,4,1)),-48),PRODUCT(SUM(CODE(RIGHT(N59,1)),-65),1/24),1/48)</f>
        <v>52.5625</v>
      </c>
      <c r="Q59" s="60">
        <f>SIN(PRODUCT(PI()/180,P59))</f>
        <v>0.7940169238552975</v>
      </c>
      <c r="R59" s="60">
        <f>SIN(PRODUCT(PI()/180,M59))</f>
        <v>0.6061619312347947</v>
      </c>
      <c r="S59" s="60">
        <f>COS(PRODUCT(PI()/180,P59))</f>
        <v>0.6078956527491955</v>
      </c>
      <c r="T59" s="60">
        <f>COS(PRODUCT(PI()/180,M59))</f>
        <v>0.79534125576491</v>
      </c>
      <c r="U59" s="60">
        <f>COS(PRODUCT(PI()/180,SUM(L59,-O59)))</f>
        <v>0.9314797389261423</v>
      </c>
      <c r="V59" s="60">
        <f>SUM(PRODUCT(R59,Q59),PRODUCT(T59,S59,U59))</f>
        <v>0.9316588402233521</v>
      </c>
      <c r="W59" s="60">
        <f>ACOS(V59)</f>
        <v>0.3718442801591002</v>
      </c>
      <c r="X59" s="60">
        <f>SIN(W59)</f>
        <v>0.3633342888218486</v>
      </c>
      <c r="Y59" s="60">
        <f>PRODUCT(SUM(R59,-PRODUCT(Q59,V59)),PRODUCT(1/S59,1/X59))</f>
        <v>-0.6048415700705221</v>
      </c>
      <c r="Z59" s="61">
        <f>IF(L59=O59,IF(M59&gt;P59,0,180),PRODUCT(180,1/PI(),ACOS(Y59)))</f>
        <v>127.2174422394085</v>
      </c>
    </row>
    <row r="60" spans="1:26" s="62" customFormat="1" ht="12.75">
      <c r="A60" s="63">
        <v>70160</v>
      </c>
      <c r="B60" s="64" t="s">
        <v>182</v>
      </c>
      <c r="C60" s="64" t="s">
        <v>183</v>
      </c>
      <c r="D60" s="54">
        <f>IF(AND(O60&gt;L60,Z60&lt;180),SUM(360,-Z60),Z60)</f>
        <v>243.15943990973042</v>
      </c>
      <c r="E60" s="55">
        <f>PRODUCT(6371,ACOS(SUM(PRODUCT(COS(PRODUCT(PI()/180,P60)),COS(PRODUCT(PI()/180,M60)),COS(PRODUCT(PI()/180,SUM(L60,-O60)))),PRODUCT(SIN(PRODUCT(PI()/180,P60)),SIN(PRODUCT(PI()/180,M60))))))</f>
        <v>1938.401012306362</v>
      </c>
      <c r="F60" s="65">
        <v>2</v>
      </c>
      <c r="G60" s="53" t="s">
        <v>85</v>
      </c>
      <c r="H60" s="64"/>
      <c r="I60" s="66"/>
      <c r="J60" s="64"/>
      <c r="K60" s="58"/>
      <c r="L60" s="59">
        <f>SUM(SUM(-180,PRODUCT(2,SUM(CODE(MID(C60,1,1)),-65),10)),PRODUCT((SUM(CODE(MID(C60,3,1)),-48)),2),PRODUCT(SUM(CODE(MID(C60,5,1)),-65),1/12),1/24)</f>
        <v>-7.874999999999999</v>
      </c>
      <c r="M60" s="59">
        <f>SUM(SUM(-90,PRODUCT(SUM(CODE(MID(C60,2,1)),-65),10)),SUM(CODE(MID(C60,4,1)),-48),PRODUCT(SUM(CODE(RIGHT(C60,1)),-65),1/24),1/48)</f>
        <v>42.47916666666667</v>
      </c>
      <c r="N60" s="51" t="str">
        <f>J$1</f>
        <v>JO62QN</v>
      </c>
      <c r="O60" s="59">
        <f>SUM(SUM(-180,PRODUCT(2,SUM(CODE(MID(N60,1,1)),-65),10)),PRODUCT((SUM(CODE(MID(N60,3,1)),-48)),2),PRODUCT(SUM(CODE(MID(N60,5,1)),-65),1/12),1/24)</f>
        <v>13.375</v>
      </c>
      <c r="P60" s="59">
        <f>SUM(SUM(-90,PRODUCT(SUM(CODE(MID(N60,2,1)),-65),10)),SUM(CODE(MID(N60,4,1)),-48),PRODUCT(SUM(CODE(RIGHT(N60,1)),-65),1/24),1/48)</f>
        <v>52.5625</v>
      </c>
      <c r="Q60" s="60">
        <f>SIN(PRODUCT(PI()/180,P60))</f>
        <v>0.7940169238552975</v>
      </c>
      <c r="R60" s="60">
        <f>SIN(PRODUCT(PI()/180,M60))</f>
        <v>0.6753220813561162</v>
      </c>
      <c r="S60" s="60">
        <f>COS(PRODUCT(PI()/180,P60))</f>
        <v>0.6078956527491955</v>
      </c>
      <c r="T60" s="60">
        <f>COS(PRODUCT(PI()/180,M60))</f>
        <v>0.7375229395977072</v>
      </c>
      <c r="U60" s="60">
        <f>COS(PRODUCT(PI()/180,SUM(L60,-O60)))</f>
        <v>0.9320078692827986</v>
      </c>
      <c r="V60" s="60">
        <f>SUM(PRODUCT(R60,Q60),PRODUCT(T60,S60,U60))</f>
        <v>0.9540707632874186</v>
      </c>
      <c r="W60" s="60">
        <f>ACOS(V60)</f>
        <v>0.3042538082414632</v>
      </c>
      <c r="X60" s="60">
        <f>SIN(W60)</f>
        <v>0.29958133893846345</v>
      </c>
      <c r="Y60" s="60">
        <f>PRODUCT(SUM(R60,-PRODUCT(Q60,V60)),PRODUCT(1/S60,1/X60))</f>
        <v>-0.45150929551815966</v>
      </c>
      <c r="Z60" s="61">
        <f>IF(L60=O60,IF(M60&gt;P60,0,180),PRODUCT(180,1/PI(),ACOS(Y60)))</f>
        <v>116.84056009026958</v>
      </c>
    </row>
    <row r="61" spans="1:26" s="62" customFormat="1" ht="12.75">
      <c r="A61" s="74">
        <v>70161</v>
      </c>
      <c r="B61" s="72" t="s">
        <v>184</v>
      </c>
      <c r="C61" s="72" t="s">
        <v>185</v>
      </c>
      <c r="D61" s="69">
        <f>IF(AND(O61&gt;L61,Z61&lt;180),SUM(360,-Z61),Z61)</f>
        <v>242.75368176551424</v>
      </c>
      <c r="E61" s="70">
        <f>PRODUCT(6371,ACOS(SUM(PRODUCT(COS(PRODUCT(PI()/180,P61)),COS(PRODUCT(PI()/180,M61)),COS(PRODUCT(PI()/180,SUM(L61,-O61)))),PRODUCT(SIN(PRODUCT(PI()/180,P61)),SIN(PRODUCT(PI()/180,M61))))))</f>
        <v>590.0697034043883</v>
      </c>
      <c r="F61" s="71">
        <v>10</v>
      </c>
      <c r="G61" s="72" t="s">
        <v>45</v>
      </c>
      <c r="H61" s="72"/>
      <c r="I61" s="73" t="s">
        <v>37</v>
      </c>
      <c r="J61" s="68"/>
      <c r="K61" s="58"/>
      <c r="L61" s="59">
        <f>SUM(SUM(-180,PRODUCT(2,SUM(CODE(MID(C61,1,1)),-65),10)),PRODUCT((SUM(CODE(MID(C61,3,1)),-48)),2),PRODUCT(SUM(CODE(MID(C61,5,1)),-65),1/12),1/24)</f>
        <v>6.041666666666667</v>
      </c>
      <c r="M61" s="59">
        <f>SUM(SUM(-90,PRODUCT(SUM(CODE(MID(C61,2,1)),-65),10)),SUM(CODE(MID(C61,4,1)),-48),PRODUCT(SUM(CODE(RIGHT(C61,1)),-65),1/24),1/48)</f>
        <v>49.895833333333336</v>
      </c>
      <c r="N61" s="51" t="str">
        <f>J$1</f>
        <v>JO62QN</v>
      </c>
      <c r="O61" s="59">
        <f>SUM(SUM(-180,PRODUCT(2,SUM(CODE(MID(N61,1,1)),-65),10)),PRODUCT((SUM(CODE(MID(N61,3,1)),-48)),2),PRODUCT(SUM(CODE(MID(N61,5,1)),-65),1/12),1/24)</f>
        <v>13.375</v>
      </c>
      <c r="P61" s="59">
        <f>SUM(SUM(-90,PRODUCT(SUM(CODE(MID(N61,2,1)),-65),10)),SUM(CODE(MID(N61,4,1)),-48),PRODUCT(SUM(CODE(RIGHT(N61,1)),-65),1/24),1/48)</f>
        <v>52.5625</v>
      </c>
      <c r="Q61" s="60">
        <f>SIN(PRODUCT(PI()/180,P61))</f>
        <v>0.7940169238552975</v>
      </c>
      <c r="R61" s="60">
        <f>SIN(PRODUCT(PI()/180,M61))</f>
        <v>0.7648745569036257</v>
      </c>
      <c r="S61" s="60">
        <f>COS(PRODUCT(PI()/180,P61))</f>
        <v>0.6078956527491955</v>
      </c>
      <c r="T61" s="60">
        <f>COS(PRODUCT(PI()/180,M61))</f>
        <v>0.6441792547121353</v>
      </c>
      <c r="U61" s="60">
        <f>COS(PRODUCT(PI()/180,SUM(L61,-O61)))</f>
        <v>0.9918203515412617</v>
      </c>
      <c r="V61" s="60">
        <f>SUM(PRODUCT(R61,Q61),PRODUCT(T61,S61,U61))</f>
        <v>0.9957140119733106</v>
      </c>
      <c r="W61" s="60">
        <f>ACOS(V61)</f>
        <v>0.09261806677199629</v>
      </c>
      <c r="X61" s="60">
        <f>SIN(W61)</f>
        <v>0.09248570895016142</v>
      </c>
      <c r="Y61" s="60">
        <f>PRODUCT(SUM(R61,-PRODUCT(Q61,V61)),PRODUCT(1/S61,1/X61))</f>
        <v>-0.4578167868809503</v>
      </c>
      <c r="Z61" s="61">
        <f>IF(L61=O61,IF(M61&gt;P61,0,180),PRODUCT(180,1/PI(),ACOS(Y61)))</f>
        <v>117.24631823448576</v>
      </c>
    </row>
    <row r="62" spans="1:26" s="62" customFormat="1" ht="12.75">
      <c r="A62" s="63">
        <v>70162</v>
      </c>
      <c r="B62" s="64" t="s">
        <v>186</v>
      </c>
      <c r="C62" s="64" t="s">
        <v>187</v>
      </c>
      <c r="D62" s="54">
        <f>IF(AND(O62&gt;L62,Z62&lt;180),SUM(360,-Z62),Z62)</f>
        <v>237.20531384730182</v>
      </c>
      <c r="E62" s="55">
        <f>PRODUCT(6371,ACOS(SUM(PRODUCT(COS(PRODUCT(PI()/180,P62)),COS(PRODUCT(PI()/180,M62)),COS(PRODUCT(PI()/180,SUM(L62,-O62)))),PRODUCT(SIN(PRODUCT(PI()/180,P62)),SIN(PRODUCT(PI()/180,M62))))))</f>
        <v>2248.233573832766</v>
      </c>
      <c r="F62" s="65">
        <v>10</v>
      </c>
      <c r="G62" s="64" t="s">
        <v>45</v>
      </c>
      <c r="H62" s="64" t="s">
        <v>128</v>
      </c>
      <c r="I62" s="66"/>
      <c r="J62" s="53" t="s">
        <v>50</v>
      </c>
      <c r="K62" s="58"/>
      <c r="L62" s="59">
        <f>SUM(SUM(-180,PRODUCT(2,SUM(CODE(MID(C62,1,1)),-65),10)),PRODUCT((SUM(CODE(MID(C62,3,1)),-48)),2),PRODUCT(SUM(CODE(MID(C62,5,1)),-65),1/12),1/24)</f>
        <v>-8.625</v>
      </c>
      <c r="M62" s="59">
        <f>SUM(SUM(-90,PRODUCT(SUM(CODE(MID(C62,2,1)),-65),10)),SUM(CODE(MID(C62,4,1)),-48),PRODUCT(SUM(CODE(RIGHT(C62,1)),-65),1/24),1/48)</f>
        <v>39.145833333333336</v>
      </c>
      <c r="N62" s="51" t="str">
        <f>J$1</f>
        <v>JO62QN</v>
      </c>
      <c r="O62" s="59">
        <f>SUM(SUM(-180,PRODUCT(2,SUM(CODE(MID(N62,1,1)),-65),10)),PRODUCT((SUM(CODE(MID(N62,3,1)),-48)),2),PRODUCT(SUM(CODE(MID(N62,5,1)),-65),1/12),1/24)</f>
        <v>13.375</v>
      </c>
      <c r="P62" s="59">
        <f>SUM(SUM(-90,PRODUCT(SUM(CODE(MID(N62,2,1)),-65),10)),SUM(CODE(MID(N62,4,1)),-48),PRODUCT(SUM(CODE(RIGHT(N62,1)),-65),1/24),1/48)</f>
        <v>52.5625</v>
      </c>
      <c r="Q62" s="60">
        <f>SIN(PRODUCT(PI()/180,P62))</f>
        <v>0.7940169238552975</v>
      </c>
      <c r="R62" s="60">
        <f>SIN(PRODUCT(PI()/180,M62))</f>
        <v>0.631296398138084</v>
      </c>
      <c r="S62" s="60">
        <f>COS(PRODUCT(PI()/180,P62))</f>
        <v>0.6078956527491955</v>
      </c>
      <c r="T62" s="60">
        <f>COS(PRODUCT(PI()/180,M62))</f>
        <v>0.7755416543925167</v>
      </c>
      <c r="U62" s="60">
        <f>COS(PRODUCT(PI()/180,SUM(L62,-O62)))</f>
        <v>0.9271838545667874</v>
      </c>
      <c r="V62" s="60">
        <f>SUM(PRODUCT(R62,Q62),PRODUCT(T62,S62,U62))</f>
        <v>0.9383793690461751</v>
      </c>
      <c r="W62" s="60">
        <f>ACOS(V62)</f>
        <v>0.35288550837117694</v>
      </c>
      <c r="X62" s="60">
        <f>SIN(W62)</f>
        <v>0.34560694401082603</v>
      </c>
      <c r="Y62" s="60">
        <f>PRODUCT(SUM(R62,-PRODUCT(Q62,V62)),PRODUCT(1/S62,1/X62))</f>
        <v>-0.5416302503336113</v>
      </c>
      <c r="Z62" s="61">
        <f>IF(L62=O62,IF(M62&gt;P62,0,180),PRODUCT(180,1/PI(),ACOS(Y62)))</f>
        <v>122.79468615269818</v>
      </c>
    </row>
    <row r="63" spans="1:26" s="62" customFormat="1" ht="12.75">
      <c r="A63" s="63">
        <v>70163</v>
      </c>
      <c r="B63" s="64" t="s">
        <v>188</v>
      </c>
      <c r="C63" s="64" t="s">
        <v>189</v>
      </c>
      <c r="D63" s="54">
        <f>IF(AND(O63&gt;L63,Z63&lt;180),SUM(360,-Z63),Z63)</f>
        <v>239.51890554099936</v>
      </c>
      <c r="E63" s="55">
        <f>PRODUCT(6371,ACOS(SUM(PRODUCT(COS(PRODUCT(PI()/180,P63)),COS(PRODUCT(PI()/180,M63)),COS(PRODUCT(PI()/180,SUM(L63,-O63)))),PRODUCT(SIN(PRODUCT(PI()/180,P63)),SIN(PRODUCT(PI()/180,M63))))))</f>
        <v>3266.382573595568</v>
      </c>
      <c r="F63" s="65"/>
      <c r="G63" s="64"/>
      <c r="H63" s="64"/>
      <c r="I63" s="66"/>
      <c r="J63" s="64" t="s">
        <v>50</v>
      </c>
      <c r="K63" s="58"/>
      <c r="L63" s="59">
        <f>SUM(SUM(-180,PRODUCT(2,SUM(CODE(MID(C63,1,1)),-65),10)),PRODUCT((SUM(CODE(MID(C63,3,1)),-48)),2),PRODUCT(SUM(CODE(MID(C63,5,1)),-65),1/12),1/24)</f>
        <v>-16.791666666666664</v>
      </c>
      <c r="M63" s="59">
        <f>SUM(SUM(-90,PRODUCT(SUM(CODE(MID(C63,2,1)),-65),10)),SUM(CODE(MID(C63,4,1)),-48),PRODUCT(SUM(CODE(RIGHT(C63,1)),-65),1/24),1/48)</f>
        <v>32.72916666666667</v>
      </c>
      <c r="N63" s="51" t="str">
        <f>J$1</f>
        <v>JO62QN</v>
      </c>
      <c r="O63" s="59">
        <f>SUM(SUM(-180,PRODUCT(2,SUM(CODE(MID(N63,1,1)),-65),10)),PRODUCT((SUM(CODE(MID(N63,3,1)),-48)),2),PRODUCT(SUM(CODE(MID(N63,5,1)),-65),1/12),1/24)</f>
        <v>13.375</v>
      </c>
      <c r="P63" s="59">
        <f>SUM(SUM(-90,PRODUCT(SUM(CODE(MID(N63,2,1)),-65),10)),SUM(CODE(MID(N63,4,1)),-48),PRODUCT(SUM(CODE(RIGHT(N63,1)),-65),1/24),1/48)</f>
        <v>52.5625</v>
      </c>
      <c r="Q63" s="60">
        <f>SIN(PRODUCT(PI()/180,P63))</f>
        <v>0.7940169238552975</v>
      </c>
      <c r="R63" s="60">
        <f>SIN(PRODUCT(PI()/180,M63))</f>
        <v>0.5406686251980866</v>
      </c>
      <c r="S63" s="60">
        <f>COS(PRODUCT(PI()/180,P63))</f>
        <v>0.6078956527491955</v>
      </c>
      <c r="T63" s="60">
        <f>COS(PRODUCT(PI()/180,M63))</f>
        <v>0.8412356612307939</v>
      </c>
      <c r="U63" s="60">
        <f>COS(PRODUCT(PI()/180,SUM(L63,-O63)))</f>
        <v>0.8645673008167306</v>
      </c>
      <c r="V63" s="60">
        <f>SUM(PRODUCT(R63,Q63),PRODUCT(T63,S63,U63))</f>
        <v>0.8714254920922866</v>
      </c>
      <c r="W63" s="60">
        <f>ACOS(V63)</f>
        <v>0.5126954282837181</v>
      </c>
      <c r="X63" s="60">
        <f>SIN(W63)</f>
        <v>0.49052789088054527</v>
      </c>
      <c r="Y63" s="60">
        <f>PRODUCT(SUM(R63,-PRODUCT(Q63,V63)),PRODUCT(1/S63,1/X63))</f>
        <v>-0.5072540287861589</v>
      </c>
      <c r="Z63" s="61">
        <f>IF(L63=O63,IF(M63&gt;P63,0,180),PRODUCT(180,1/PI(),ACOS(Y63)))</f>
        <v>120.48109445900063</v>
      </c>
    </row>
    <row r="64" spans="1:26" s="62" customFormat="1" ht="12.75">
      <c r="A64" s="63">
        <v>70163</v>
      </c>
      <c r="B64" s="64" t="s">
        <v>190</v>
      </c>
      <c r="C64" s="64" t="s">
        <v>191</v>
      </c>
      <c r="D64" s="54">
        <f>IF(AND(O64&gt;L64,Z64&lt;180),SUM(360,-Z64),Z64)</f>
        <v>235.21164899776522</v>
      </c>
      <c r="E64" s="55">
        <f>PRODUCT(6371,ACOS(SUM(PRODUCT(COS(PRODUCT(PI()/180,P64)),COS(PRODUCT(PI()/180,M64)),COS(PRODUCT(PI()/180,SUM(L64,-O64)))),PRODUCT(SIN(PRODUCT(PI()/180,P64)),SIN(PRODUCT(PI()/180,M64))))))</f>
        <v>2351.931802287929</v>
      </c>
      <c r="F64" s="65"/>
      <c r="G64" s="64"/>
      <c r="H64" s="64"/>
      <c r="I64" s="66"/>
      <c r="J64" s="64"/>
      <c r="K64" s="58"/>
      <c r="L64" s="59">
        <f>SUM(SUM(-180,PRODUCT(2,SUM(CODE(MID(C64,1,1)),-65),10)),PRODUCT((SUM(CODE(MID(C64,3,1)),-48)),2),PRODUCT(SUM(CODE(MID(C64,5,1)),-65),1/12),1/24)</f>
        <v>-8.708333333333334</v>
      </c>
      <c r="M64" s="59">
        <f>SUM(SUM(-90,PRODUCT(SUM(CODE(MID(C64,2,1)),-65),10)),SUM(CODE(MID(C64,4,1)),-48),PRODUCT(SUM(CODE(RIGHT(C64,1)),-65),1/24),1/48)</f>
        <v>37.97916666666667</v>
      </c>
      <c r="N64" s="51" t="str">
        <f>J$1</f>
        <v>JO62QN</v>
      </c>
      <c r="O64" s="59">
        <f>SUM(SUM(-180,PRODUCT(2,SUM(CODE(MID(N64,1,1)),-65),10)),PRODUCT((SUM(CODE(MID(N64,3,1)),-48)),2),PRODUCT(SUM(CODE(MID(N64,5,1)),-65),1/12),1/24)</f>
        <v>13.375</v>
      </c>
      <c r="P64" s="59">
        <f>SUM(SUM(-90,PRODUCT(SUM(CODE(MID(N64,2,1)),-65),10)),SUM(CODE(MID(N64,4,1)),-48),PRODUCT(SUM(CODE(RIGHT(N64,1)),-65),1/24),1/48)</f>
        <v>52.5625</v>
      </c>
      <c r="Q64" s="60">
        <f>SIN(PRODUCT(PI()/180,P64))</f>
        <v>0.7940169238552975</v>
      </c>
      <c r="R64" s="60">
        <f>SIN(PRODUCT(PI()/180,M64))</f>
        <v>0.6153749058372677</v>
      </c>
      <c r="S64" s="60">
        <f>COS(PRODUCT(PI()/180,P64))</f>
        <v>0.6078956527491955</v>
      </c>
      <c r="T64" s="60">
        <f>COS(PRODUCT(PI()/180,M64))</f>
        <v>0.788234562339012</v>
      </c>
      <c r="U64" s="60">
        <f>COS(PRODUCT(PI()/180,SUM(L64,-O64)))</f>
        <v>0.9266380308727052</v>
      </c>
      <c r="V64" s="60">
        <f>SUM(PRODUCT(R64,Q64),PRODUCT(T64,S64,U64))</f>
        <v>0.932630012279752</v>
      </c>
      <c r="W64" s="60">
        <f>ACOS(V64)</f>
        <v>0.3691621099180551</v>
      </c>
      <c r="X64" s="60">
        <f>SIN(W64)</f>
        <v>0.36083411728253983</v>
      </c>
      <c r="Y64" s="60">
        <f>PRODUCT(SUM(R64,-PRODUCT(Q64,V64)),PRODUCT(1/S64,1/X64))</f>
        <v>-0.5705466052806444</v>
      </c>
      <c r="Z64" s="61">
        <f>IF(L64=O64,IF(M64&gt;P64,0,180),PRODUCT(180,1/PI(),ACOS(Y64)))</f>
        <v>124.78835100223476</v>
      </c>
    </row>
    <row r="65" spans="1:26" s="62" customFormat="1" ht="12.75">
      <c r="A65" s="63">
        <v>70203.4</v>
      </c>
      <c r="B65" s="64" t="s">
        <v>192</v>
      </c>
      <c r="C65" s="64" t="s">
        <v>193</v>
      </c>
      <c r="D65" s="54">
        <f>IF(AND(O65&gt;L65,Z65&lt;180),SUM(360,-Z65),Z65)</f>
        <v>232.16639864231428</v>
      </c>
      <c r="E65" s="55">
        <f>PRODUCT(6371,ACOS(SUM(PRODUCT(COS(PRODUCT(PI()/180,P65)),COS(PRODUCT(PI()/180,M65)),COS(PRODUCT(PI()/180,SUM(L65,-O65)))),PRODUCT(SIN(PRODUCT(PI()/180,P65)),SIN(PRODUCT(PI()/180,M65))))))</f>
        <v>10121.81645076956</v>
      </c>
      <c r="F65" s="65"/>
      <c r="G65" s="64"/>
      <c r="H65" s="64"/>
      <c r="I65" s="66"/>
      <c r="J65" s="64"/>
      <c r="K65" s="58"/>
      <c r="L65" s="59">
        <f>SUM(SUM(-180,PRODUCT(2,SUM(CODE(MID(C65,1,1)),-65),10)),PRODUCT((SUM(CODE(MID(C65,3,1)),-48)),2),PRODUCT(SUM(CODE(MID(C65,5,1)),-65),1/12),1/24)</f>
        <v>-45.54166666666667</v>
      </c>
      <c r="M65" s="59">
        <f>SUM(SUM(-90,PRODUCT(SUM(CODE(MID(C65,2,1)),-65),10)),SUM(CODE(MID(C65,4,1)),-48),PRODUCT(SUM(CODE(RIGHT(C65,1)),-65),1/24),1/48)</f>
        <v>-22.770833333333336</v>
      </c>
      <c r="N65" s="51" t="str">
        <f>J$1</f>
        <v>JO62QN</v>
      </c>
      <c r="O65" s="59">
        <f>SUM(SUM(-180,PRODUCT(2,SUM(CODE(MID(N65,1,1)),-65),10)),PRODUCT((SUM(CODE(MID(N65,3,1)),-48)),2),PRODUCT(SUM(CODE(MID(N65,5,1)),-65),1/12),1/24)</f>
        <v>13.375</v>
      </c>
      <c r="P65" s="59">
        <f>SUM(SUM(-90,PRODUCT(SUM(CODE(MID(N65,2,1)),-65),10)),SUM(CODE(MID(N65,4,1)),-48),PRODUCT(SUM(CODE(RIGHT(N65,1)),-65),1/24),1/48)</f>
        <v>52.5625</v>
      </c>
      <c r="Q65" s="60">
        <f>SIN(PRODUCT(PI()/180,P65))</f>
        <v>0.7940169238552975</v>
      </c>
      <c r="R65" s="60">
        <f>SIN(PRODUCT(PI()/180,M65))</f>
        <v>-0.3870462578012844</v>
      </c>
      <c r="S65" s="60">
        <f>COS(PRODUCT(PI()/180,P65))</f>
        <v>0.6078956527491955</v>
      </c>
      <c r="T65" s="60">
        <f>COS(PRODUCT(PI()/180,M65))</f>
        <v>0.9220602986367116</v>
      </c>
      <c r="U65" s="60">
        <f>COS(PRODUCT(PI()/180,SUM(L65,-O65)))</f>
        <v>0.5162842290182966</v>
      </c>
      <c r="V65" s="60">
        <f>SUM(PRODUCT(R65,Q65),PRODUCT(T65,S65,U65))</f>
        <v>-0.01793547725881489</v>
      </c>
      <c r="W65" s="60">
        <f>ACOS(V65)</f>
        <v>1.5887327657776737</v>
      </c>
      <c r="X65" s="60">
        <f>SIN(W65)</f>
        <v>0.9998391463908075</v>
      </c>
      <c r="Y65" s="60">
        <f>PRODUCT(SUM(R65,-PRODUCT(Q65,V65)),PRODUCT(1/S65,1/X65))</f>
        <v>-0.6133703380524976</v>
      </c>
      <c r="Z65" s="61">
        <f>IF(L65=O65,IF(M65&gt;P65,0,180),PRODUCT(180,1/PI(),ACOS(Y65)))</f>
        <v>127.83360135768574</v>
      </c>
    </row>
    <row r="66" spans="1:26" s="62" customFormat="1" ht="12.75">
      <c r="A66" s="63">
        <v>70210</v>
      </c>
      <c r="B66" s="64" t="s">
        <v>194</v>
      </c>
      <c r="C66" s="64" t="s">
        <v>195</v>
      </c>
      <c r="D66" s="54">
        <f>IF(AND(O66&gt;L66,Z66&lt;180),SUM(360,-Z66),Z66)</f>
        <v>303.5795354392551</v>
      </c>
      <c r="E66" s="55">
        <f>PRODUCT(6371,ACOS(SUM(PRODUCT(COS(PRODUCT(PI()/180,P66)),COS(PRODUCT(PI()/180,M66)),COS(PRODUCT(PI()/180,SUM(L66,-O66)))),PRODUCT(SIN(PRODUCT(PI()/180,P66)),SIN(PRODUCT(PI()/180,M66))))))</f>
        <v>1251.4107509773105</v>
      </c>
      <c r="F66" s="65"/>
      <c r="G66" s="64"/>
      <c r="H66" s="64"/>
      <c r="I66" s="66"/>
      <c r="J66" s="64"/>
      <c r="K66" s="58"/>
      <c r="L66" s="59">
        <f>SUM(SUM(-180,PRODUCT(2,SUM(CODE(MID(C66,1,1)),-65),10)),PRODUCT((SUM(CODE(MID(C66,3,1)),-48)),2),PRODUCT(SUM(CODE(MID(C66,5,1)),-65),1/12),1/24)</f>
        <v>-4.291666666666667</v>
      </c>
      <c r="M66" s="59">
        <f>SUM(SUM(-90,PRODUCT(SUM(CODE(MID(C66,2,1)),-65),10)),SUM(CODE(MID(C66,4,1)),-48),PRODUCT(SUM(CODE(RIGHT(C66,1)),-65),1/24),1/48)</f>
        <v>57.60416666666667</v>
      </c>
      <c r="N66" s="51" t="str">
        <f>J$1</f>
        <v>JO62QN</v>
      </c>
      <c r="O66" s="59">
        <f>SUM(SUM(-180,PRODUCT(2,SUM(CODE(MID(N66,1,1)),-65),10)),PRODUCT((SUM(CODE(MID(N66,3,1)),-48)),2),PRODUCT(SUM(CODE(MID(N66,5,1)),-65),1/12),1/24)</f>
        <v>13.375</v>
      </c>
      <c r="P66" s="59">
        <f>SUM(SUM(-90,PRODUCT(SUM(CODE(MID(N66,2,1)),-65),10)),SUM(CODE(MID(N66,4,1)),-48),PRODUCT(SUM(CODE(RIGHT(N66,1)),-65),1/24),1/48)</f>
        <v>52.5625</v>
      </c>
      <c r="Q66" s="60">
        <f>SIN(PRODUCT(PI()/180,P66))</f>
        <v>0.7940169238552975</v>
      </c>
      <c r="R66" s="60">
        <f>SIN(PRODUCT(PI()/180,M66))</f>
        <v>0.8443668896935046</v>
      </c>
      <c r="S66" s="60">
        <f>COS(PRODUCT(PI()/180,P66))</f>
        <v>0.6078956527491955</v>
      </c>
      <c r="T66" s="60">
        <f>COS(PRODUCT(PI()/180,M66))</f>
        <v>0.5357653923027477</v>
      </c>
      <c r="U66" s="60">
        <f>COS(PRODUCT(PI()/180,SUM(L66,-O66)))</f>
        <v>0.9528381992878361</v>
      </c>
      <c r="V66" s="60">
        <f>SUM(PRODUCT(R66,Q66),PRODUCT(T66,S66,U66))</f>
        <v>0.9807709521634977</v>
      </c>
      <c r="W66" s="60">
        <f>ACOS(V66)</f>
        <v>0.19642297142949466</v>
      </c>
      <c r="X66" s="60">
        <f>SIN(W66)</f>
        <v>0.19516234112222067</v>
      </c>
      <c r="Y66" s="60">
        <f>PRODUCT(SUM(R66,-PRODUCT(Q66,V66)),PRODUCT(1/S66,1/X66))</f>
        <v>0.5530940161686388</v>
      </c>
      <c r="Z66" s="61">
        <f>IF(L66=O66,IF(M66&gt;P66,0,180),PRODUCT(180,1/PI(),ACOS(Y66)))</f>
        <v>56.420464560744875</v>
      </c>
    </row>
    <row r="67" ht="12.75">
      <c r="A67" s="81" t="s">
        <v>196</v>
      </c>
    </row>
    <row r="68" ht="12.75">
      <c r="A68" s="81" t="s">
        <v>197</v>
      </c>
    </row>
    <row r="69" ht="12.75">
      <c r="A69" s="81" t="s">
        <v>198</v>
      </c>
    </row>
  </sheetData>
  <sheetProtection sheet="1"/>
  <printOptions gridLines="1"/>
  <pageMargins left="0.5902777777777778" right="0.3541666666666667" top="0.7875" bottom="0.7875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160" zoomScaleSheetLayoutView="160" workbookViewId="0" topLeftCell="A1">
      <selection activeCell="A12" sqref="A12"/>
    </sheetView>
  </sheetViews>
  <sheetFormatPr defaultColWidth="11.421875" defaultRowHeight="12.75"/>
  <sheetData>
    <row r="1" s="82" customFormat="1" ht="12.75">
      <c r="A1" s="82" t="s">
        <v>199</v>
      </c>
    </row>
    <row r="3" spans="1:6" ht="12.75">
      <c r="A3" s="83" t="s">
        <v>200</v>
      </c>
      <c r="F3" s="84"/>
    </row>
    <row r="4" spans="1:6" ht="12.75">
      <c r="A4" s="83"/>
      <c r="F4" s="84"/>
    </row>
    <row r="5" spans="1:6" ht="12.75">
      <c r="A5" s="83" t="s">
        <v>201</v>
      </c>
      <c r="F5" s="85" t="s">
        <v>202</v>
      </c>
    </row>
    <row r="6" spans="1:6" ht="12.75">
      <c r="A6" s="83" t="s">
        <v>203</v>
      </c>
      <c r="F6" s="85" t="s">
        <v>204</v>
      </c>
    </row>
    <row r="7" spans="1:6" ht="12.75">
      <c r="A7" s="83"/>
      <c r="E7" s="86"/>
      <c r="F7" s="85" t="s">
        <v>205</v>
      </c>
    </row>
    <row r="8" spans="1:6" ht="12.75">
      <c r="A8" s="83"/>
      <c r="F8" s="85" t="s">
        <v>206</v>
      </c>
    </row>
    <row r="9" spans="1:6" ht="12.75">
      <c r="A9" s="83"/>
      <c r="F9" s="85"/>
    </row>
    <row r="10" ht="12.75">
      <c r="A10" s="83" t="s">
        <v>207</v>
      </c>
    </row>
    <row r="11" spans="1:6" ht="12.75">
      <c r="A11" s="83" t="s">
        <v>208</v>
      </c>
      <c r="F11" s="85" t="s">
        <v>209</v>
      </c>
    </row>
    <row r="12" ht="12.75">
      <c r="A12" s="83" t="s">
        <v>210</v>
      </c>
    </row>
    <row r="13" ht="12.75">
      <c r="A13" s="83"/>
    </row>
    <row r="14" ht="12.75">
      <c r="A14" s="87" t="s">
        <v>211</v>
      </c>
    </row>
    <row r="15" ht="12.75">
      <c r="A15" s="87" t="s">
        <v>212</v>
      </c>
    </row>
    <row r="16" ht="12.75">
      <c r="A16" s="87"/>
    </row>
    <row r="17" spans="1:6" ht="12.75">
      <c r="A17" s="83" t="s">
        <v>213</v>
      </c>
      <c r="F17" s="85" t="s">
        <v>214</v>
      </c>
    </row>
  </sheetData>
  <sheetProtection selectLockedCells="1" selectUnlockedCells="1"/>
  <hyperlinks>
    <hyperlink ref="F7" r:id="rId1" display="http://70mhz.org"/>
    <hyperlink ref="F8" r:id="rId2" display="http://www.beaconspoot.eu"/>
    <hyperlink ref="F11" r:id="rId3" display="http://la0by.darc.de/"/>
    <hyperlink ref="F17" r:id="rId4" display="http://www.funkamateur.de"/>
  </hyperlink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Herbert Thiemann</cp:lastModifiedBy>
  <cp:lastPrinted>2014-08-21T09:20:13Z</cp:lastPrinted>
  <dcterms:modified xsi:type="dcterms:W3CDTF">2014-12-01T19:51:46Z</dcterms:modified>
  <cp:category/>
  <cp:version/>
  <cp:contentType/>
  <cp:contentStatus/>
  <cp:revision>3</cp:revision>
</cp:coreProperties>
</file>