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1" activeTab="0"/>
  </bookViews>
  <sheets>
    <sheet name="HF-Zweitongenerator" sheetId="1" r:id="rId1"/>
  </sheets>
  <definedNames>
    <definedName name="R_a">'HF-Zweitongenerator'!#REF!</definedName>
    <definedName name="R_an">'HF-Zweitongenerator'!#REF!</definedName>
    <definedName name="R_b">'HF-Zweitongenerator'!#REF!</definedName>
    <definedName name="R_bn">'HF-Zweitongenerator'!#REF!</definedName>
    <definedName name="Z_0">'HF-Zweitongenerator'!$C$7</definedName>
    <definedName name="Z_0n">'HF-Zweitongenerator'!#REF!</definedName>
    <definedName name="Z_1">'HF-Zweitongenerator'!#REF!</definedName>
    <definedName name="Z_1n">'HF-Zweitongenerator'!#REF!</definedName>
    <definedName name="U_ss">'HF-Zweitongenerator'!$C$8</definedName>
    <definedName name="U_eff">'HF-Zweitongenerator'!$C$9</definedName>
    <definedName name="a_dB">'HF-Zweitongenerator'!$C$14</definedName>
    <definedName name="MDS">'HF-Zweitongenerator'!$C$31</definedName>
    <definedName name="B_rausch">'HF-Zweitongenerator'!$C$46</definedName>
    <definedName name="BK">'HF-Zweitongenerator'!$C$47</definedName>
    <definedName name="S_ideal">'HF-Zweitongenerator'!$C$49</definedName>
  </definedNames>
  <calcPr fullCalcOnLoad="1"/>
</workbook>
</file>

<file path=xl/sharedStrings.xml><?xml version="1.0" encoding="utf-8"?>
<sst xmlns="http://schemas.openxmlformats.org/spreadsheetml/2006/main" count="142" uniqueCount="77">
  <si>
    <t>Berechnungen für den HF-Zweitongenerator</t>
  </si>
  <si>
    <t>zu den Beiträgen von DC4KU in FA 8...12/2016</t>
  </si>
  <si>
    <t>© DL2RD, Formeln von DC4KU</t>
  </si>
  <si>
    <t>Eintragungen nur in grüne Felder, niemals in rote oder gelbe!</t>
  </si>
  <si>
    <t>1) Kalibrierung am Oszilloskop (S. 759)</t>
  </si>
  <si>
    <t>Systemimpedanz (auch für 2...5.)</t>
  </si>
  <si>
    <r>
      <t>Z</t>
    </r>
    <r>
      <rPr>
        <vertAlign val="subscript"/>
        <sz val="10"/>
        <rFont val="Verdana"/>
        <family val="2"/>
      </rPr>
      <t>0</t>
    </r>
  </si>
  <si>
    <t>Ω</t>
  </si>
  <si>
    <t>gemessene Spannung Spitze-Spitze</t>
  </si>
  <si>
    <r>
      <t>U</t>
    </r>
    <r>
      <rPr>
        <vertAlign val="subscript"/>
        <sz val="10"/>
        <rFont val="Verdana"/>
        <family val="2"/>
      </rPr>
      <t>ss</t>
    </r>
  </si>
  <si>
    <t>mV</t>
  </si>
  <si>
    <t>Effektivwert</t>
  </si>
  <si>
    <r>
      <t>U</t>
    </r>
    <r>
      <rPr>
        <i/>
        <vertAlign val="subscript"/>
        <sz val="10"/>
        <rFont val="Verdana"/>
        <family val="2"/>
      </rPr>
      <t>eff</t>
    </r>
  </si>
  <si>
    <t>Ausgangsleistung</t>
  </si>
  <si>
    <r>
      <t>P</t>
    </r>
    <r>
      <rPr>
        <i/>
        <vertAlign val="subscript"/>
        <sz val="10"/>
        <rFont val="Verdana"/>
        <family val="2"/>
      </rPr>
      <t>hf</t>
    </r>
  </si>
  <si>
    <t>mW</t>
  </si>
  <si>
    <t>Pegel in Dezibel über Milliwatt</t>
  </si>
  <si>
    <r>
      <t>P</t>
    </r>
    <r>
      <rPr>
        <i/>
        <vertAlign val="subscript"/>
        <sz val="10"/>
        <rFont val="Verdana"/>
        <family val="2"/>
      </rPr>
      <t>e</t>
    </r>
  </si>
  <si>
    <t>dBm</t>
  </si>
  <si>
    <t>2) Berechnung PEP-Leistung im Schwebungsmaximum (S. 845)</t>
  </si>
  <si>
    <t>Eingefügte Dämpfung</t>
  </si>
  <si>
    <t>a</t>
  </si>
  <si>
    <t>dB</t>
  </si>
  <si>
    <t>Effektivwert am Senderausgang</t>
  </si>
  <si>
    <t>V</t>
  </si>
  <si>
    <t>Leistung (PEP) mit Schwebungsmax.</t>
  </si>
  <si>
    <r>
      <t>P</t>
    </r>
    <r>
      <rPr>
        <i/>
        <vertAlign val="subscript"/>
        <sz val="10"/>
        <rFont val="Verdana"/>
        <family val="2"/>
      </rPr>
      <t>PEP</t>
    </r>
  </si>
  <si>
    <t>W</t>
  </si>
  <si>
    <t>3) IP3 mit Empfänger als Messempfänger (S. 932)</t>
  </si>
  <si>
    <t>Nur mit kalibriertem S-Meter möglich!</t>
  </si>
  <si>
    <t>Einzeltonpegel</t>
  </si>
  <si>
    <t>Messwert IM3-Produkt</t>
  </si>
  <si>
    <r>
      <t>P</t>
    </r>
    <r>
      <rPr>
        <i/>
        <vertAlign val="subscript"/>
        <sz val="10"/>
        <rFont val="Verdana"/>
        <family val="2"/>
      </rPr>
      <t>IM3</t>
    </r>
  </si>
  <si>
    <t>Intermodulationsabstand 3. Ordnung</t>
  </si>
  <si>
    <r>
      <t>Delta</t>
    </r>
    <r>
      <rPr>
        <i/>
        <vertAlign val="subscript"/>
        <sz val="10"/>
        <rFont val="Verdana"/>
        <family val="2"/>
      </rPr>
      <t>IM3</t>
    </r>
  </si>
  <si>
    <t xml:space="preserve">dB ! </t>
  </si>
  <si>
    <t>Interzeptpunkt 3. Ordnung</t>
  </si>
  <si>
    <t>IP3</t>
  </si>
  <si>
    <t xml:space="preserve">4) Grenzempfindlichkeit im 3-dB-Verfahren (S. 933) </t>
  </si>
  <si>
    <t>NF-Pegel des Grundrauschens</t>
  </si>
  <si>
    <r>
      <t>U</t>
    </r>
    <r>
      <rPr>
        <i/>
        <vertAlign val="subscript"/>
        <sz val="10"/>
        <rFont val="Verdana"/>
        <family val="2"/>
      </rPr>
      <t>NF</t>
    </r>
  </si>
  <si>
    <t>Soll-NF-Pegel für Grenzempfindlichkeit</t>
  </si>
  <si>
    <r>
      <t>U</t>
    </r>
    <r>
      <rPr>
        <i/>
        <vertAlign val="subscript"/>
        <sz val="10"/>
        <rFont val="Verdana"/>
        <family val="2"/>
      </rPr>
      <t>NF_soll</t>
    </r>
  </si>
  <si>
    <t>Grenzempfindlichkeit</t>
  </si>
  <si>
    <t>S</t>
  </si>
  <si>
    <t xml:space="preserve">5) Maximalpegel für IM3-freien Empfang (S. 933) </t>
  </si>
  <si>
    <t>Soll-NF-Pegel für IM3-Produkt</t>
  </si>
  <si>
    <t>Maximalpegel für IM3-freien Empfang</t>
  </si>
  <si>
    <r>
      <t>P</t>
    </r>
    <r>
      <rPr>
        <i/>
        <vertAlign val="subscript"/>
        <sz val="10"/>
        <rFont val="Verdana"/>
        <family val="2"/>
      </rPr>
      <t>e max</t>
    </r>
  </si>
  <si>
    <t>Maximalpegel bezogen auf S9 (KW!)</t>
  </si>
  <si>
    <t>S9 +</t>
  </si>
  <si>
    <t>6) IP3 über 3-dB-Verfahren ermittelt (S. 1062, S. 933)</t>
  </si>
  <si>
    <t>7) Rauschmaß aus Grenzempfindlichkeit (S. 1062, S. 933)</t>
  </si>
  <si>
    <t>Rauschbandbreite (6-dB-Bandbreite)</t>
  </si>
  <si>
    <r>
      <t>B</t>
    </r>
    <r>
      <rPr>
        <i/>
        <vertAlign val="subscript"/>
        <sz val="10"/>
        <rFont val="Verdana"/>
        <family val="2"/>
      </rPr>
      <t>rausch</t>
    </r>
  </si>
  <si>
    <t>Hz</t>
  </si>
  <si>
    <t>Bandbreitenkorrektur</t>
  </si>
  <si>
    <t>BK</t>
  </si>
  <si>
    <t>gemessene Grenzempfindlichkeit</t>
  </si>
  <si>
    <r>
      <t xml:space="preserve">Idealempfindlichkeit bei </t>
    </r>
    <r>
      <rPr>
        <i/>
        <sz val="10"/>
        <rFont val="Verdana"/>
        <family val="2"/>
      </rPr>
      <t xml:space="preserve">F </t>
    </r>
    <r>
      <rPr>
        <sz val="10"/>
        <rFont val="Verdana"/>
        <family val="2"/>
      </rPr>
      <t>= 0 dB</t>
    </r>
  </si>
  <si>
    <r>
      <t>S</t>
    </r>
    <r>
      <rPr>
        <i/>
        <vertAlign val="subscript"/>
        <sz val="10"/>
        <rFont val="Verdana"/>
        <family val="2"/>
      </rPr>
      <t>ideal</t>
    </r>
  </si>
  <si>
    <r>
      <t xml:space="preserve">Rauschmaß aus </t>
    </r>
    <r>
      <rPr>
        <i/>
        <sz val="10"/>
        <rFont val="Verdana"/>
        <family val="2"/>
      </rPr>
      <t>S</t>
    </r>
  </si>
  <si>
    <t>F</t>
  </si>
  <si>
    <t>8) IM3-freier Dynamikbereich und Seitenbandrauschen (S. 1126, S. 1127)</t>
  </si>
  <si>
    <t>IM3-freier Dynamikbereich</t>
  </si>
  <si>
    <t>IMFDR</t>
  </si>
  <si>
    <t>zulässiges Seitenbandrauschen</t>
  </si>
  <si>
    <r>
      <t>SBN</t>
    </r>
    <r>
      <rPr>
        <vertAlign val="subscript"/>
        <sz val="10"/>
        <rFont val="Verdana"/>
        <family val="2"/>
      </rPr>
      <t>zul</t>
    </r>
  </si>
  <si>
    <t>dBm/Hz</t>
  </si>
  <si>
    <t>Soll-NF-Pegel für Seitenbandrauschen</t>
  </si>
  <si>
    <t>Gemessener Pegel für 3 dB „Zurauschen“</t>
  </si>
  <si>
    <r>
      <t>P</t>
    </r>
    <r>
      <rPr>
        <i/>
        <vertAlign val="subscript"/>
        <sz val="10"/>
        <rFont val="Verdana"/>
        <family val="2"/>
      </rPr>
      <t>e SBN</t>
    </r>
  </si>
  <si>
    <t>Ermitteltes Seitenbandrauschen</t>
  </si>
  <si>
    <t>SBN</t>
  </si>
  <si>
    <t xml:space="preserve">Das Arbeitsblatt hat einen Blattschutz, der versehentliches Beschreiben </t>
  </si>
  <si>
    <t>von mit Formeln belegten Feldern verhindert. Die Formeln sind trotzdem sichtbar.</t>
  </si>
  <si>
    <r>
      <t xml:space="preserve">Aufheben des Blattschutzes möglich über: Extras -&gt; Schutz -&gt; Blattschutz, </t>
    </r>
    <r>
      <rPr>
        <b/>
        <i/>
        <sz val="8"/>
        <color indexed="23"/>
        <rFont val="Verdana"/>
        <family val="2"/>
      </rPr>
      <t>kein</t>
    </r>
    <r>
      <rPr>
        <i/>
        <sz val="8"/>
        <color indexed="23"/>
        <rFont val="Verdana"/>
        <family val="2"/>
      </rPr>
      <t xml:space="preserve"> Kennwort!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</si>
</sst>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0"/>
    <numFmt numFmtId="167" formatCode="0.00"/>
    <numFmt numFmtId="168" formatCode="0"/>
  </numFmts>
  <fonts count="12">
    <font>
      <sz val="10"/>
      <name val="Verdana"/>
      <family val="2"/>
    </font>
    <font>
      <sz val="10"/>
      <name val="Arial"/>
      <family val="0"/>
    </font>
    <font>
      <b/>
      <sz val="12"/>
      <name val="Verdana"/>
      <family val="2"/>
    </font>
    <font>
      <b/>
      <sz val="10"/>
      <color indexed="6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vertAlign val="subscript"/>
      <sz val="10"/>
      <name val="Verdana"/>
      <family val="2"/>
    </font>
    <font>
      <sz val="10"/>
      <name val="Herculanum"/>
      <family val="0"/>
    </font>
    <font>
      <i/>
      <vertAlign val="subscript"/>
      <sz val="10"/>
      <name val="Verdana"/>
      <family val="2"/>
    </font>
    <font>
      <b/>
      <sz val="10"/>
      <color indexed="10"/>
      <name val="Verdana"/>
      <family val="2"/>
    </font>
    <font>
      <i/>
      <sz val="8"/>
      <color indexed="23"/>
      <name val="Verdana"/>
      <family val="2"/>
    </font>
    <font>
      <b/>
      <i/>
      <sz val="8"/>
      <color indexed="23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horizontal="right"/>
    </xf>
    <xf numFmtId="164" fontId="0" fillId="2" borderId="0" xfId="0" applyFill="1" applyAlignment="1" applyProtection="1">
      <alignment/>
      <protection locked="0"/>
    </xf>
    <xf numFmtId="164" fontId="7" fillId="0" borderId="0" xfId="0" applyFont="1" applyAlignment="1">
      <alignment/>
    </xf>
    <xf numFmtId="165" fontId="0" fillId="3" borderId="0" xfId="0" applyNumberFormat="1" applyFill="1" applyAlignment="1" applyProtection="1">
      <alignment/>
      <protection/>
    </xf>
    <xf numFmtId="166" fontId="0" fillId="3" borderId="0" xfId="0" applyNumberFormat="1" applyFill="1" applyAlignment="1" applyProtection="1">
      <alignment/>
      <protection/>
    </xf>
    <xf numFmtId="165" fontId="4" fillId="4" borderId="0" xfId="0" applyNumberFormat="1" applyFont="1" applyFill="1" applyAlignment="1" applyProtection="1">
      <alignment/>
      <protection/>
    </xf>
    <xf numFmtId="167" fontId="4" fillId="4" borderId="0" xfId="0" applyNumberFormat="1" applyFont="1" applyFill="1" applyAlignment="1" applyProtection="1">
      <alignment/>
      <protection/>
    </xf>
    <xf numFmtId="164" fontId="9" fillId="0" borderId="0" xfId="0" applyFont="1" applyAlignment="1">
      <alignment/>
    </xf>
    <xf numFmtId="167" fontId="0" fillId="2" borderId="0" xfId="0" applyNumberFormat="1" applyFill="1" applyAlignment="1" applyProtection="1">
      <alignment/>
      <protection locked="0"/>
    </xf>
    <xf numFmtId="167" fontId="0" fillId="3" borderId="0" xfId="0" applyNumberFormat="1" applyFill="1" applyAlignment="1" applyProtection="1">
      <alignment/>
      <protection/>
    </xf>
    <xf numFmtId="168" fontId="4" fillId="4" borderId="0" xfId="0" applyNumberFormat="1" applyFont="1" applyFill="1" applyAlignment="1" applyProtection="1">
      <alignment/>
      <protection/>
    </xf>
    <xf numFmtId="168" fontId="0" fillId="2" borderId="0" xfId="0" applyNumberFormat="1" applyFill="1" applyAlignment="1" applyProtection="1">
      <alignment/>
      <protection locked="0"/>
    </xf>
    <xf numFmtId="168" fontId="4" fillId="4" borderId="0" xfId="0" applyNumberFormat="1" applyFont="1" applyFill="1" applyAlignment="1">
      <alignment/>
    </xf>
    <xf numFmtId="164" fontId="4" fillId="4" borderId="0" xfId="0" applyFont="1" applyFill="1" applyAlignment="1">
      <alignment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EE257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zoomScale="200" zoomScaleNormal="200" workbookViewId="0" topLeftCell="A1">
      <selection activeCell="C64" sqref="C64"/>
    </sheetView>
  </sheetViews>
  <sheetFormatPr defaultColWidth="11.00390625" defaultRowHeight="12.75"/>
  <cols>
    <col min="1" max="1" width="33.875" style="0" customWidth="1"/>
    <col min="2" max="2" width="6.75390625" style="1" customWidth="1"/>
  </cols>
  <sheetData>
    <row r="1" ht="12.75">
      <c r="A1" s="2" t="s">
        <v>0</v>
      </c>
    </row>
    <row r="2" ht="12.75">
      <c r="A2" t="s">
        <v>1</v>
      </c>
    </row>
    <row r="3" ht="12.75">
      <c r="A3" t="s">
        <v>2</v>
      </c>
    </row>
    <row r="4" ht="12.75">
      <c r="A4" s="3" t="s">
        <v>3</v>
      </c>
    </row>
    <row r="6" ht="12.75">
      <c r="A6" s="4" t="s">
        <v>4</v>
      </c>
    </row>
    <row r="7" spans="1:4" ht="12.75">
      <c r="A7" t="s">
        <v>5</v>
      </c>
      <c r="B7" s="5" t="s">
        <v>6</v>
      </c>
      <c r="C7" s="6">
        <v>50</v>
      </c>
      <c r="D7" s="7" t="s">
        <v>7</v>
      </c>
    </row>
    <row r="8" spans="1:4" ht="12.75">
      <c r="A8" t="s">
        <v>8</v>
      </c>
      <c r="B8" s="5" t="s">
        <v>9</v>
      </c>
      <c r="C8" s="6">
        <v>318</v>
      </c>
      <c r="D8" t="s">
        <v>10</v>
      </c>
    </row>
    <row r="9" spans="1:4" ht="12.75">
      <c r="A9" t="s">
        <v>11</v>
      </c>
      <c r="B9" s="5" t="s">
        <v>12</v>
      </c>
      <c r="C9" s="8">
        <f>U_ss/2/SQRT(2)</f>
        <v>112.42997820866105</v>
      </c>
      <c r="D9" t="s">
        <v>10</v>
      </c>
    </row>
    <row r="10" spans="1:4" ht="12.75">
      <c r="A10" t="s">
        <v>13</v>
      </c>
      <c r="B10" s="5" t="s">
        <v>14</v>
      </c>
      <c r="C10" s="9">
        <f>(U_eff/1000)^2/Z_0*1000</f>
        <v>0.25281000000000003</v>
      </c>
      <c r="D10" t="s">
        <v>15</v>
      </c>
    </row>
    <row r="11" spans="1:4" ht="12.75">
      <c r="A11" t="s">
        <v>16</v>
      </c>
      <c r="B11" s="5" t="s">
        <v>17</v>
      </c>
      <c r="C11" s="10">
        <f>10*LOG10(C10)</f>
        <v>-5.972057513590969</v>
      </c>
      <c r="D11" t="s">
        <v>18</v>
      </c>
    </row>
    <row r="13" ht="12.75">
      <c r="A13" s="4" t="s">
        <v>19</v>
      </c>
    </row>
    <row r="14" spans="1:4" ht="12.75">
      <c r="A14" t="s">
        <v>20</v>
      </c>
      <c r="B14" s="5" t="s">
        <v>21</v>
      </c>
      <c r="C14" s="6">
        <v>40</v>
      </c>
      <c r="D14" t="s">
        <v>22</v>
      </c>
    </row>
    <row r="15" spans="1:4" ht="12.75">
      <c r="A15" t="s">
        <v>8</v>
      </c>
      <c r="B15" s="5" t="s">
        <v>9</v>
      </c>
      <c r="C15" s="6">
        <v>630</v>
      </c>
      <c r="D15" t="s">
        <v>10</v>
      </c>
    </row>
    <row r="16" spans="1:4" ht="12.75">
      <c r="A16" t="s">
        <v>23</v>
      </c>
      <c r="B16" s="5" t="s">
        <v>12</v>
      </c>
      <c r="C16" s="8">
        <f>C15/2/SQRT(2)*10^(a_dB/20)/1000</f>
        <v>22.273863607376246</v>
      </c>
      <c r="D16" t="s">
        <v>24</v>
      </c>
    </row>
    <row r="17" spans="1:4" ht="12.75">
      <c r="A17" t="s">
        <v>25</v>
      </c>
      <c r="B17" s="5" t="s">
        <v>26</v>
      </c>
      <c r="C17" s="11">
        <f>C16^2/Z_0</f>
        <v>9.9225</v>
      </c>
      <c r="D17" t="s">
        <v>27</v>
      </c>
    </row>
    <row r="19" ht="12.75">
      <c r="A19" s="4" t="s">
        <v>28</v>
      </c>
    </row>
    <row r="20" ht="12.75">
      <c r="A20" s="12" t="s">
        <v>29</v>
      </c>
    </row>
    <row r="21" spans="1:4" ht="12.75">
      <c r="A21" t="s">
        <v>30</v>
      </c>
      <c r="B21" s="5" t="s">
        <v>17</v>
      </c>
      <c r="C21" s="6">
        <v>-6</v>
      </c>
      <c r="D21" t="s">
        <v>18</v>
      </c>
    </row>
    <row r="22" spans="1:4" ht="12.75">
      <c r="A22" t="s">
        <v>31</v>
      </c>
      <c r="B22" s="5" t="s">
        <v>32</v>
      </c>
      <c r="C22" s="6">
        <v>-70</v>
      </c>
      <c r="D22" t="s">
        <v>18</v>
      </c>
    </row>
    <row r="23" spans="1:4" ht="12.75">
      <c r="A23" t="s">
        <v>33</v>
      </c>
      <c r="B23" s="5" t="s">
        <v>34</v>
      </c>
      <c r="C23" s="8">
        <f>C21-C22</f>
        <v>64</v>
      </c>
      <c r="D23" t="s">
        <v>35</v>
      </c>
    </row>
    <row r="24" spans="1:4" ht="12.75">
      <c r="A24" t="s">
        <v>36</v>
      </c>
      <c r="B24" s="5" t="s">
        <v>37</v>
      </c>
      <c r="C24" s="11">
        <f>C23/2+C21</f>
        <v>26</v>
      </c>
      <c r="D24" t="s">
        <v>18</v>
      </c>
    </row>
    <row r="26" ht="12.75">
      <c r="A26" s="4" t="s">
        <v>38</v>
      </c>
    </row>
    <row r="27" spans="1:4" ht="12.75">
      <c r="A27" t="s">
        <v>39</v>
      </c>
      <c r="B27" s="5" t="s">
        <v>40</v>
      </c>
      <c r="C27" s="13">
        <v>0.2</v>
      </c>
      <c r="D27" t="s">
        <v>24</v>
      </c>
    </row>
    <row r="28" spans="1:4" ht="12.75">
      <c r="A28" t="s">
        <v>41</v>
      </c>
      <c r="B28" s="5" t="s">
        <v>42</v>
      </c>
      <c r="C28" s="14">
        <f>C27*SQRT(2)</f>
        <v>0.28284271247461906</v>
      </c>
      <c r="D28" t="s">
        <v>24</v>
      </c>
    </row>
    <row r="29" spans="1:4" ht="12.75">
      <c r="A29" t="s">
        <v>30</v>
      </c>
      <c r="B29" s="5" t="s">
        <v>17</v>
      </c>
      <c r="C29" s="6">
        <v>-6</v>
      </c>
      <c r="D29" t="s">
        <v>18</v>
      </c>
    </row>
    <row r="30" spans="1:4" ht="12.75">
      <c r="A30" t="s">
        <v>20</v>
      </c>
      <c r="B30" s="5" t="s">
        <v>21</v>
      </c>
      <c r="C30" s="6">
        <v>122</v>
      </c>
      <c r="D30" t="s">
        <v>22</v>
      </c>
    </row>
    <row r="31" spans="1:4" ht="12.75">
      <c r="A31" t="s">
        <v>43</v>
      </c>
      <c r="B31" s="5" t="s">
        <v>44</v>
      </c>
      <c r="C31" s="10">
        <f>-C30+C29</f>
        <v>-128</v>
      </c>
      <c r="D31" t="s">
        <v>18</v>
      </c>
    </row>
    <row r="32" ht="12.75">
      <c r="B32" s="5"/>
    </row>
    <row r="33" ht="12.75">
      <c r="A33" s="4" t="s">
        <v>45</v>
      </c>
    </row>
    <row r="34" spans="1:4" ht="12.75">
      <c r="A34" t="s">
        <v>39</v>
      </c>
      <c r="B34" s="5" t="s">
        <v>40</v>
      </c>
      <c r="C34" s="13">
        <v>0.2</v>
      </c>
      <c r="D34" t="s">
        <v>24</v>
      </c>
    </row>
    <row r="35" spans="1:4" ht="12.75">
      <c r="A35" t="s">
        <v>46</v>
      </c>
      <c r="B35" s="5" t="s">
        <v>42</v>
      </c>
      <c r="C35" s="14">
        <f>C34*SQRT(2)</f>
        <v>0.28284271247461906</v>
      </c>
      <c r="D35" t="s">
        <v>24</v>
      </c>
    </row>
    <row r="36" spans="1:4" ht="12.75">
      <c r="A36" t="s">
        <v>30</v>
      </c>
      <c r="B36" s="5" t="s">
        <v>17</v>
      </c>
      <c r="C36" s="6">
        <v>-6</v>
      </c>
      <c r="D36" t="s">
        <v>18</v>
      </c>
    </row>
    <row r="37" spans="1:4" ht="12.75">
      <c r="A37" t="s">
        <v>20</v>
      </c>
      <c r="B37" s="5" t="s">
        <v>21</v>
      </c>
      <c r="C37" s="6">
        <v>20</v>
      </c>
      <c r="D37" t="s">
        <v>22</v>
      </c>
    </row>
    <row r="38" spans="1:4" ht="12.75">
      <c r="A38" t="s">
        <v>47</v>
      </c>
      <c r="B38" s="5" t="s">
        <v>48</v>
      </c>
      <c r="C38" s="10">
        <f>-C37+C36</f>
        <v>-26</v>
      </c>
      <c r="D38" s="4" t="s">
        <v>18</v>
      </c>
    </row>
    <row r="39" spans="1:4" ht="12.75">
      <c r="A39" t="s">
        <v>49</v>
      </c>
      <c r="B39" s="5" t="s">
        <v>50</v>
      </c>
      <c r="C39" s="15">
        <f>C38+73</f>
        <v>47</v>
      </c>
      <c r="D39" s="4" t="s">
        <v>22</v>
      </c>
    </row>
    <row r="40" spans="1:4" ht="12.75">
      <c r="A40" t="s">
        <v>33</v>
      </c>
      <c r="B40" s="5" t="s">
        <v>34</v>
      </c>
      <c r="C40" s="10">
        <f>C38-MDS</f>
        <v>102</v>
      </c>
      <c r="D40" s="4" t="s">
        <v>35</v>
      </c>
    </row>
    <row r="41" ht="12.75">
      <c r="B41" s="5"/>
    </row>
    <row r="42" spans="1:2" ht="12.75">
      <c r="A42" s="4" t="s">
        <v>51</v>
      </c>
      <c r="B42" s="5"/>
    </row>
    <row r="43" spans="1:4" ht="12.75">
      <c r="A43" t="s">
        <v>36</v>
      </c>
      <c r="B43" s="5" t="s">
        <v>37</v>
      </c>
      <c r="C43" s="11">
        <f>C40/2+C38</f>
        <v>25</v>
      </c>
      <c r="D43" s="4" t="s">
        <v>18</v>
      </c>
    </row>
    <row r="44" ht="12.75">
      <c r="B44" s="5"/>
    </row>
    <row r="45" spans="1:2" ht="12.75">
      <c r="A45" s="4" t="s">
        <v>52</v>
      </c>
      <c r="B45" s="5"/>
    </row>
    <row r="46" spans="1:4" ht="12.75">
      <c r="A46" t="s">
        <v>53</v>
      </c>
      <c r="B46" s="5" t="s">
        <v>54</v>
      </c>
      <c r="C46" s="16">
        <v>2400</v>
      </c>
      <c r="D46" t="s">
        <v>55</v>
      </c>
    </row>
    <row r="47" spans="1:4" ht="12.75">
      <c r="A47" t="s">
        <v>56</v>
      </c>
      <c r="B47" s="5" t="s">
        <v>57</v>
      </c>
      <c r="C47" s="8">
        <f>10*LOG10(B_rausch)</f>
        <v>33.80211241711606</v>
      </c>
      <c r="D47" t="s">
        <v>22</v>
      </c>
    </row>
    <row r="48" spans="1:4" ht="12.75">
      <c r="A48" t="s">
        <v>58</v>
      </c>
      <c r="B48" s="5" t="s">
        <v>44</v>
      </c>
      <c r="C48" s="16">
        <v>-128</v>
      </c>
      <c r="D48" t="s">
        <v>18</v>
      </c>
    </row>
    <row r="49" spans="1:4" ht="12.75">
      <c r="A49" t="s">
        <v>59</v>
      </c>
      <c r="B49" s="5" t="s">
        <v>60</v>
      </c>
      <c r="C49" s="17">
        <f>-174+BK</f>
        <v>-140.19788758288394</v>
      </c>
      <c r="D49" s="18" t="s">
        <v>18</v>
      </c>
    </row>
    <row r="50" spans="1:4" ht="12.75">
      <c r="A50" t="s">
        <v>61</v>
      </c>
      <c r="B50" s="5" t="s">
        <v>62</v>
      </c>
      <c r="C50" s="17">
        <f>C48-S_ideal</f>
        <v>12.197887582883936</v>
      </c>
      <c r="D50" s="18" t="s">
        <v>22</v>
      </c>
    </row>
    <row r="51" ht="12.75">
      <c r="B51" s="5"/>
    </row>
    <row r="52" spans="1:2" ht="12.75">
      <c r="A52" s="4" t="s">
        <v>63</v>
      </c>
      <c r="B52" s="5"/>
    </row>
    <row r="53" spans="1:4" ht="12.75">
      <c r="A53" t="s">
        <v>36</v>
      </c>
      <c r="B53" s="5" t="s">
        <v>37</v>
      </c>
      <c r="C53" s="16">
        <v>30</v>
      </c>
      <c r="D53" t="s">
        <v>18</v>
      </c>
    </row>
    <row r="54" spans="1:4" ht="12.75">
      <c r="A54" t="s">
        <v>43</v>
      </c>
      <c r="B54" s="5" t="s">
        <v>44</v>
      </c>
      <c r="C54" s="16">
        <v>-128</v>
      </c>
      <c r="D54" t="s">
        <v>18</v>
      </c>
    </row>
    <row r="55" spans="1:4" ht="12.75">
      <c r="A55" t="s">
        <v>47</v>
      </c>
      <c r="B55" s="5" t="s">
        <v>48</v>
      </c>
      <c r="C55" s="17">
        <f>(2*C53+C54)/3</f>
        <v>-22.666666666666668</v>
      </c>
      <c r="D55" s="4" t="s">
        <v>18</v>
      </c>
    </row>
    <row r="56" spans="1:4" ht="12.75">
      <c r="A56" t="s">
        <v>64</v>
      </c>
      <c r="B56" s="5" t="s">
        <v>65</v>
      </c>
      <c r="C56" s="17">
        <f>C55-C54</f>
        <v>105.33333333333333</v>
      </c>
      <c r="D56" s="4" t="s">
        <v>35</v>
      </c>
    </row>
    <row r="57" spans="1:4" ht="12.75">
      <c r="A57" t="s">
        <v>53</v>
      </c>
      <c r="B57" s="5" t="s">
        <v>54</v>
      </c>
      <c r="C57" s="16">
        <v>2400</v>
      </c>
      <c r="D57" t="s">
        <v>55</v>
      </c>
    </row>
    <row r="58" spans="1:4" ht="12.75">
      <c r="A58" t="s">
        <v>56</v>
      </c>
      <c r="B58" s="5" t="s">
        <v>57</v>
      </c>
      <c r="C58" s="8">
        <f>10*LOG10(C57)</f>
        <v>33.80211241711606</v>
      </c>
      <c r="D58" t="s">
        <v>22</v>
      </c>
    </row>
    <row r="59" spans="1:4" ht="12.75">
      <c r="A59" t="s">
        <v>66</v>
      </c>
      <c r="B59" s="5" t="s">
        <v>67</v>
      </c>
      <c r="C59" s="17">
        <f>C54-C55-C58</f>
        <v>-139.13544575044938</v>
      </c>
      <c r="D59" t="s">
        <v>68</v>
      </c>
    </row>
    <row r="60" spans="1:4" ht="12.75">
      <c r="A60" t="s">
        <v>39</v>
      </c>
      <c r="B60" s="5" t="s">
        <v>40</v>
      </c>
      <c r="C60" s="13">
        <v>0.2</v>
      </c>
      <c r="D60" t="s">
        <v>24</v>
      </c>
    </row>
    <row r="61" spans="1:4" ht="12.75">
      <c r="A61" t="s">
        <v>69</v>
      </c>
      <c r="B61" s="5" t="s">
        <v>42</v>
      </c>
      <c r="C61" s="14">
        <f>C60*SQRT(2)</f>
        <v>0.28284271247461906</v>
      </c>
      <c r="D61" t="s">
        <v>24</v>
      </c>
    </row>
    <row r="62" spans="1:4" ht="12.75">
      <c r="A62" t="s">
        <v>70</v>
      </c>
      <c r="B62" s="5" t="s">
        <v>71</v>
      </c>
      <c r="C62" s="16">
        <v>-10</v>
      </c>
      <c r="D62" t="s">
        <v>18</v>
      </c>
    </row>
    <row r="63" spans="1:4" ht="12.75">
      <c r="A63" t="s">
        <v>72</v>
      </c>
      <c r="B63" s="5" t="s">
        <v>73</v>
      </c>
      <c r="C63" s="17">
        <f>C54-C62-C58</f>
        <v>-151.80211241711606</v>
      </c>
      <c r="D63" t="s">
        <v>68</v>
      </c>
    </row>
    <row r="64" ht="12.75">
      <c r="B64"/>
    </row>
    <row r="65" ht="12.75">
      <c r="B65" s="5"/>
    </row>
    <row r="66" ht="12.75">
      <c r="B66" s="5"/>
    </row>
    <row r="67" ht="12.75">
      <c r="B67" s="5"/>
    </row>
    <row r="69" ht="12.75">
      <c r="A69" s="19" t="s">
        <v>74</v>
      </c>
    </row>
    <row r="70" ht="12.75">
      <c r="A70" s="19" t="s">
        <v>75</v>
      </c>
    </row>
    <row r="71" ht="12.75">
      <c r="A71" s="19" t="s">
        <v>76</v>
      </c>
    </row>
  </sheetData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Hegewald</dc:creator>
  <cp:keywords/>
  <dc:description/>
  <cp:lastModifiedBy>Werner Hegewald</cp:lastModifiedBy>
  <dcterms:created xsi:type="dcterms:W3CDTF">2009-03-24T15:02:18Z</dcterms:created>
  <dcterms:modified xsi:type="dcterms:W3CDTF">2016-11-16T17:00:52Z</dcterms:modified>
  <cp:category/>
  <cp:version/>
  <cp:contentType/>
  <cp:contentStatus/>
  <cp:revision>4</cp:revision>
</cp:coreProperties>
</file>